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backupFile="1" defaultThemeVersion="124226"/>
  <mc:AlternateContent xmlns:mc="http://schemas.openxmlformats.org/markup-compatibility/2006">
    <mc:Choice Requires="x15">
      <x15ac:absPath xmlns:x15ac="http://schemas.microsoft.com/office/spreadsheetml/2010/11/ac" url="G:\MIC1_Bldgs\Warehouse Ogero-Dekweneh\Project iterations\i4-2024 WH - Plots 1668 only 2 Story Bldg - Split\BoQs\"/>
    </mc:Choice>
  </mc:AlternateContent>
  <xr:revisionPtr revIDLastSave="0" documentId="14_{050BBBCE-402D-4D4B-BAEE-8C77FC3148C7}" xr6:coauthVersionLast="47" xr6:coauthVersionMax="47" xr10:uidLastSave="{00000000-0000-0000-0000-000000000000}"/>
  <bookViews>
    <workbookView xWindow="-110" yWindow="-110" windowWidth="19420" windowHeight="10420" tabRatio="673" xr2:uid="{00000000-000D-0000-FFFF-FFFF00000000}"/>
  </bookViews>
  <sheets>
    <sheet name="TOTAL" sheetId="3" r:id="rId1"/>
    <sheet name="Electrical" sheetId="4" r:id="rId2"/>
    <sheet name="Solar" sheetId="24" r:id="rId3"/>
    <sheet name="UPS" sheetId="30" r:id="rId4"/>
    <sheet name="Lighting" sheetId="22" r:id="rId5"/>
  </sheets>
  <definedNames>
    <definedName name="_xlnm.Print_Area" localSheetId="0">TOTAL!$A$1:$C$15</definedName>
    <definedName name="_xlnm.Print_Titles" localSheetId="1">Electrical!$1:$2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22" l="1"/>
  <c r="D23" i="22"/>
  <c r="F10" i="24" l="1"/>
  <c r="F25" i="24" l="1"/>
  <c r="F26" i="24"/>
  <c r="F27" i="24"/>
  <c r="F15" i="24"/>
  <c r="F58" i="4"/>
  <c r="F25" i="4" l="1"/>
  <c r="D7" i="22"/>
  <c r="D8" i="22"/>
  <c r="D25" i="22"/>
  <c r="D24" i="22"/>
  <c r="D22" i="22"/>
  <c r="D77" i="4" l="1"/>
  <c r="F45" i="22" l="1"/>
  <c r="F44" i="22"/>
  <c r="F40" i="22"/>
  <c r="F39" i="22"/>
  <c r="F38" i="22"/>
  <c r="F35" i="22"/>
  <c r="F34" i="22"/>
  <c r="F33" i="22"/>
  <c r="F27" i="22"/>
  <c r="F26" i="22"/>
  <c r="F25" i="22"/>
  <c r="F24" i="22"/>
  <c r="F22" i="22"/>
  <c r="F23" i="24"/>
  <c r="F6" i="24"/>
  <c r="F16" i="24"/>
  <c r="F20" i="24"/>
  <c r="F5" i="30"/>
  <c r="F8" i="30"/>
  <c r="F10" i="30"/>
  <c r="F12" i="30"/>
  <c r="F14" i="30"/>
  <c r="F16" i="30"/>
  <c r="F17" i="30"/>
  <c r="F18" i="30"/>
  <c r="F8" i="22" l="1"/>
  <c r="F9" i="22"/>
  <c r="F10" i="22"/>
  <c r="F11" i="22"/>
  <c r="F12" i="22"/>
  <c r="F13" i="22"/>
  <c r="F14" i="22"/>
  <c r="F15" i="22"/>
  <c r="F16" i="22"/>
  <c r="F17" i="22"/>
  <c r="F7" i="22"/>
  <c r="F24" i="4" l="1"/>
  <c r="F26" i="4"/>
  <c r="F27" i="4"/>
  <c r="F28" i="4"/>
  <c r="F29" i="4"/>
  <c r="F30" i="4"/>
  <c r="F31" i="4"/>
  <c r="F23" i="4"/>
  <c r="F35" i="4"/>
  <c r="F50" i="4"/>
  <c r="F49" i="4"/>
  <c r="F48" i="4"/>
  <c r="F47" i="4"/>
  <c r="F46" i="4"/>
  <c r="F45" i="4"/>
  <c r="F44" i="4"/>
  <c r="F43" i="4"/>
  <c r="F42" i="4"/>
  <c r="F41" i="4"/>
  <c r="F66" i="4" l="1"/>
  <c r="F65" i="4"/>
  <c r="F69" i="4"/>
  <c r="F79" i="4"/>
  <c r="F78" i="4"/>
  <c r="F76" i="4"/>
  <c r="F75" i="4"/>
  <c r="F74" i="4"/>
  <c r="F73" i="4"/>
  <c r="F72" i="4"/>
  <c r="F91" i="4"/>
  <c r="F92" i="4"/>
  <c r="F93" i="4"/>
  <c r="F90" i="4"/>
  <c r="D62" i="4" l="1"/>
  <c r="F62" i="4" s="1"/>
  <c r="D61" i="4"/>
  <c r="F61" i="4" s="1"/>
  <c r="D60" i="4"/>
  <c r="F60" i="4" s="1"/>
  <c r="D29" i="24" l="1"/>
  <c r="F29" i="24" s="1"/>
  <c r="F21" i="30" l="1"/>
  <c r="C9" i="3" s="1"/>
  <c r="F77" i="4"/>
  <c r="F59" i="4" l="1"/>
  <c r="F32" i="24"/>
  <c r="C7" i="3" s="1"/>
  <c r="F31" i="22"/>
  <c r="F47" i="22" l="1"/>
  <c r="C11" i="3" s="1"/>
  <c r="F33" i="4" l="1"/>
  <c r="F18" i="4"/>
  <c r="F8" i="4"/>
  <c r="F95" i="4" l="1"/>
  <c r="C5" i="3" s="1"/>
  <c r="C15" i="3" s="1"/>
</calcChain>
</file>

<file path=xl/sharedStrings.xml><?xml version="1.0" encoding="utf-8"?>
<sst xmlns="http://schemas.openxmlformats.org/spreadsheetml/2006/main" count="344" uniqueCount="211">
  <si>
    <t>ITEM</t>
  </si>
  <si>
    <t>DESCRIPTION</t>
  </si>
  <si>
    <t>QTY</t>
  </si>
  <si>
    <t>UNIT</t>
  </si>
  <si>
    <t>U</t>
  </si>
  <si>
    <t>m</t>
  </si>
  <si>
    <t>BILL OF QUANTITIES - GRAND TOTAL</t>
  </si>
  <si>
    <t>Electrical</t>
  </si>
  <si>
    <t xml:space="preserve"> </t>
  </si>
  <si>
    <t>MAIN DISTRIBUTION BOARDS</t>
  </si>
  <si>
    <t>Each main distribution panel board has to be provided with engraved metal nameplate mounted with corrosion resistant screws.</t>
  </si>
  <si>
    <t>The electrical cables, inside the main distribution boards, have to be fixed on supports with metallic clamps.</t>
  </si>
  <si>
    <t>All functional units have to be labeled and identified by using engraved metal nameplate mounted with corrosion resistant screws.</t>
  </si>
  <si>
    <t>Cables glands shall be provided at the termination of all cables at the enclosures.</t>
  </si>
  <si>
    <t>The incoming/outgoing cables are connected to functional units by insulated bus bars and suitable insulated connectors.</t>
  </si>
  <si>
    <t>The direct connection between circuit breakers and outgoing cables is not allowed.</t>
  </si>
  <si>
    <t>All panels shall have a minimum of 20% spare space</t>
  </si>
  <si>
    <t>LIGHTING FIXTURES</t>
  </si>
  <si>
    <t>Electric socket circuits shall be equipped with 30mA differential protection</t>
  </si>
  <si>
    <t>Cable Cu/PVC/PVC 600/1000 volts, NYY</t>
  </si>
  <si>
    <t>Earth Cables</t>
  </si>
  <si>
    <t>Miscellaneous Cables</t>
  </si>
  <si>
    <t>TOTAL (USD)</t>
  </si>
  <si>
    <t>UNIT PRICE</t>
  </si>
  <si>
    <t>BILL OF QUANTITIES - ELECTRICAL WORKS</t>
  </si>
  <si>
    <t>All 3-Ph circuit breakers are 4P4D; All switches are 4P; unless otherwise indicated on the drawings</t>
  </si>
  <si>
    <t>Miscellaneous</t>
  </si>
  <si>
    <t>Ditto 198mm wide x 48mm high</t>
  </si>
  <si>
    <t>GRAND TOTAL</t>
  </si>
  <si>
    <t>EARTH/GROUND</t>
  </si>
  <si>
    <t>SECTION 26 24 13
Low Voltage Switchboards - 17.12</t>
  </si>
  <si>
    <t xml:space="preserve">SECTION 26 05 36 
Cable Trays for Electrical Systems </t>
  </si>
  <si>
    <t>SECTION 26 05 19
Low-Voltage Electrical Power Conductors and Cables - 17.12</t>
  </si>
  <si>
    <r>
      <rPr>
        <b/>
        <sz val="11"/>
        <rFont val="Calibri"/>
        <family val="2"/>
        <scheme val="minor"/>
      </rPr>
      <t>SURGE ARRESTOR;</t>
    </r>
    <r>
      <rPr>
        <sz val="11"/>
        <rFont val="Calibri"/>
        <family val="2"/>
        <scheme val="minor"/>
      </rPr>
      <t xml:space="preserve">  @ Electrical Room Shelter;</t>
    </r>
    <r>
      <rPr>
        <b/>
        <sz val="11"/>
        <rFont val="Calibri"/>
        <family val="2"/>
        <scheme val="minor"/>
      </rPr>
      <t xml:space="preserve"> </t>
    </r>
    <r>
      <rPr>
        <sz val="11"/>
        <rFont val="Calibri"/>
        <family val="2"/>
        <scheme val="minor"/>
      </rPr>
      <t xml:space="preserve"> 3P+N with box Complete Protection</t>
    </r>
  </si>
  <si>
    <t>1x25 mm² - Copper conductor, Single Core, Unarmoured, PVC insulated, Non Sheathed, 450 / 750 V Isolation, with Rigid Conductors - Green/Yellow</t>
  </si>
  <si>
    <t>TOTAL USD</t>
  </si>
  <si>
    <t>Total</t>
  </si>
  <si>
    <t>Surface mounted or free standing main distribution boards of hinged cover cabinet type complete with busbars, circuit breakers, switch disconnectors, spares, spaces, digital indicating  and  measuring  devices, "PVC" trunking and wires, ground conductors, cable lugs and accessories. The contractor is responsible to verify the design, make the necessary calculations and shall be responsible for the performance of the system and its compliance with the specified standards. ATS &amp; Main distribution boards shall be equipped with digital power meters Power meter similar to EasyLogic PM2230 Ref. METSEPM2230</t>
  </si>
  <si>
    <t>1x10 mm² - Copper conductor, Single Core, Unarmoured, PVC insulated, Non Sheathed, 450 / 750 V Isolation, with Rigid Conductors - Green/Yellow</t>
  </si>
  <si>
    <r>
      <rPr>
        <b/>
        <sz val="11"/>
        <rFont val="Calibri"/>
        <family val="2"/>
        <scheme val="minor"/>
      </rPr>
      <t xml:space="preserve">MDB </t>
    </r>
    <r>
      <rPr>
        <sz val="11"/>
        <rFont val="Calibri"/>
        <family val="2"/>
        <scheme val="minor"/>
      </rPr>
      <t xml:space="preserve">@ Electrical Room </t>
    </r>
  </si>
  <si>
    <r>
      <rPr>
        <b/>
        <sz val="11"/>
        <rFont val="Calibri"/>
        <family val="2"/>
        <scheme val="minor"/>
      </rPr>
      <t xml:space="preserve">SDB OFFICES </t>
    </r>
    <r>
      <rPr>
        <sz val="11"/>
        <rFont val="Calibri"/>
        <family val="2"/>
        <scheme val="minor"/>
      </rPr>
      <t>@ Offices</t>
    </r>
  </si>
  <si>
    <r>
      <rPr>
        <b/>
        <sz val="11"/>
        <rFont val="Calibri"/>
        <family val="2"/>
        <scheme val="minor"/>
      </rPr>
      <t xml:space="preserve">SDB WH </t>
    </r>
    <r>
      <rPr>
        <sz val="11"/>
        <rFont val="Calibri"/>
        <family val="2"/>
        <scheme val="minor"/>
      </rPr>
      <t>@ Large WH</t>
    </r>
  </si>
  <si>
    <t>LIGHTING POINTS AND ELECTRIC OUTLETS</t>
  </si>
  <si>
    <t>Including concealed and exposed conduits, wiring up to corresponding panelboard, cable outlet, fixing support, and necessary accessories and connections as specified and shown on drawings.</t>
  </si>
  <si>
    <t>Lighting point, ceiling mounted</t>
  </si>
  <si>
    <t>Lighting point, wall mounted</t>
  </si>
  <si>
    <t>Outlet for water heater</t>
  </si>
  <si>
    <t>Including necessary accessories for installation and connection, as specified and shown on drawings.</t>
  </si>
  <si>
    <t>WIRING DEVICES, DISCONNECTS</t>
  </si>
  <si>
    <t>Including concealed and exposed conduits, boxes, wiring up to corresponding panelboard, cable outlet, fixing support, plate and necessary accessories and connections as specified and shown on drawings.</t>
  </si>
  <si>
    <t>10A One way, one gang switch</t>
  </si>
  <si>
    <t>16A/220V, 2P+T Socket outlet</t>
  </si>
  <si>
    <t>20A/220V, 2P+T Power Socket outlet</t>
  </si>
  <si>
    <t>16A/220V, 2P+T Socket outlet, UPS</t>
  </si>
  <si>
    <t>TELEPHONE AND DATA SYSTEMS</t>
  </si>
  <si>
    <t>Including concealed and exposed conduits, boxes, wiring up to corresponding cabinet, wiring accessories with supports, mechanisms and cover plates, and necessary accessories and connections, as specified and shown on drawings.</t>
  </si>
  <si>
    <t>BILL OF QUANTITIES - LIGHTING</t>
  </si>
  <si>
    <t xml:space="preserve">10A Push button, one gang </t>
  </si>
  <si>
    <t>Lighting point, high bay</t>
  </si>
  <si>
    <t>BILL OF QUANTITIES - SOLAR</t>
  </si>
  <si>
    <t>Supply, install, connect, and operate with all material needed including supply, install &amp; connect the following: cable trays, clamps, accessories, supports &amp; labels suitable to be installed under the PV arrays.</t>
  </si>
  <si>
    <t>PV Module</t>
  </si>
  <si>
    <t>Grid-Tie Solar Inverter</t>
  </si>
  <si>
    <t xml:space="preserve">Surge Protection for PV Cables </t>
  </si>
  <si>
    <t>LS</t>
  </si>
  <si>
    <t>Protections</t>
  </si>
  <si>
    <t>1x6mm² (from PV panel to Inverter)</t>
  </si>
  <si>
    <t>Lighting point for outdoor flood lights</t>
  </si>
  <si>
    <t>Ditto 100mm wide x 48mm high</t>
  </si>
  <si>
    <t>Ditto 50mm wide x 48mm high</t>
  </si>
  <si>
    <t>4x10 mm² (MDB to SDB Store Rooms)</t>
  </si>
  <si>
    <t>4x10 mm² (MDB to SDB Offices)</t>
  </si>
  <si>
    <t>4x10 mm² (MDB to UPS)</t>
  </si>
  <si>
    <t>4x25 mm² (MDB to SDB Warehouse)</t>
  </si>
  <si>
    <t>SDB UPS @ Electrical Room</t>
  </si>
  <si>
    <t>SDB Fire Pumps @ Fire Pumps</t>
  </si>
  <si>
    <t>The electrical link between the functional units have to be done by rigid bus bars for 100 Amps and more.</t>
  </si>
  <si>
    <r>
      <t>The flexible insulated bus bars are allowed only between Main Bursars and circuit breakers where their respective frame is equal or lower than 10</t>
    </r>
    <r>
      <rPr>
        <sz val="11"/>
        <color theme="1"/>
        <rFont val="Calibri"/>
        <family val="2"/>
        <scheme val="minor"/>
      </rPr>
      <t>0 Amps.</t>
    </r>
  </si>
  <si>
    <t>1x16 mm² - Copper conductor, Single Core, Unarmoured, PVC insulated, Non Sheathed, 450 / 750 V Isolation, with Rigid Conductors - Green/Yellow</t>
  </si>
  <si>
    <t>1x35 mm² - Copper conductor, Single Core, Unarmoured, PVC insulated, Non Sheathed, 450 / 750 V Isolation, with Rigid Conductors - Green/Yellow</t>
  </si>
  <si>
    <t xml:space="preserve">4x70 mm² (ATS to MDB) </t>
  </si>
  <si>
    <t xml:space="preserve">4x70 mm² (EDL to ATS) </t>
  </si>
  <si>
    <t>Cable Alu/PVC/PVC 600/1000 volts, NYY</t>
  </si>
  <si>
    <t>Solar</t>
  </si>
  <si>
    <t>Lighting</t>
  </si>
  <si>
    <t>3 rods earth system</t>
  </si>
  <si>
    <t>Lightning rod FRANKLIN type 240cm</t>
  </si>
  <si>
    <t>Elevation rod 2m</t>
  </si>
  <si>
    <t>Copper tape 30x2mm</t>
  </si>
  <si>
    <t>Test clamp (disconnecting link)</t>
  </si>
  <si>
    <t>UPS</t>
  </si>
  <si>
    <t>Batteries</t>
  </si>
  <si>
    <t>WEB Ethernet SNMP card for remote supervision of UPS</t>
  </si>
  <si>
    <t>Battery fuse box, 100A, for each string (at the batteries side)</t>
  </si>
  <si>
    <t>Battery disconnect panels</t>
  </si>
  <si>
    <t>Delivery, transportation, installation, &amp; commissioning</t>
  </si>
  <si>
    <t>Set of steel racks (Chassis) for batteries</t>
  </si>
  <si>
    <t xml:space="preserve">4x70 mm² (MDB to SDB Fire Pumps) </t>
  </si>
  <si>
    <t>4x35 mm² (Gen to ATS)</t>
  </si>
  <si>
    <t>4x35 mm² (Inverter to MDB)</t>
  </si>
  <si>
    <t>Supply and install hot dip galvanized perforated steel cable trays with straight flange, complete with corners, return edge type, suspension system, fixing and all accessories including covers</t>
  </si>
  <si>
    <t>Outlet for motorized gate, 3x2.5mm2</t>
  </si>
  <si>
    <t>10A Two way, one gang switch</t>
  </si>
  <si>
    <t>Outlet for Air conditioning units 12000 BTU/Hr</t>
  </si>
  <si>
    <t>Outlet for Air conditioning units 7.5KW precision type</t>
  </si>
  <si>
    <t>Outlet for FACP</t>
  </si>
  <si>
    <t>Outlet for CCTV</t>
  </si>
  <si>
    <t>Outlet for access control system</t>
  </si>
  <si>
    <t>Cable tray 314mm wide x 48mm high</t>
  </si>
  <si>
    <t>1 rod earth system</t>
  </si>
  <si>
    <t>RJ45 Sockets (data and telephone)</t>
  </si>
  <si>
    <t>4x150 mm²  (PT Bldg to ATS)</t>
  </si>
  <si>
    <r>
      <rPr>
        <b/>
        <sz val="11"/>
        <rFont val="Calibri"/>
        <family val="2"/>
        <scheme val="minor"/>
      </rPr>
      <t xml:space="preserve">SDB STORE ROOMS </t>
    </r>
    <r>
      <rPr>
        <sz val="11"/>
        <rFont val="Calibri"/>
        <family val="2"/>
        <scheme val="minor"/>
      </rPr>
      <t>@ GF 2 story building</t>
    </r>
  </si>
  <si>
    <t xml:space="preserve">Patch panel - 19inch rack - 60 Ports </t>
  </si>
  <si>
    <r>
      <rPr>
        <b/>
        <sz val="11"/>
        <rFont val="Calibri"/>
        <family val="2"/>
        <scheme val="minor"/>
      </rPr>
      <t>ATS GE1-GE/PT-GE-PV Rated 150A</t>
    </r>
    <r>
      <rPr>
        <sz val="11"/>
        <rFont val="Calibri"/>
        <family val="2"/>
        <scheme val="minor"/>
      </rPr>
      <t>; @ Electrical Room</t>
    </r>
  </si>
  <si>
    <t>SDB UPS OFFICES @ Electrical Room</t>
  </si>
  <si>
    <t>1x70 mm² - Copper conductor, Single Core, Unarmoured, PVC insulated, Non Sheathed, 450 / 750 V Isolation, with Rigid Conductors - Green/Yellow</t>
  </si>
  <si>
    <t>2x10 mm² (ATS to Gen)</t>
  </si>
  <si>
    <t>2x4 mm² (ATS to Gen)</t>
  </si>
  <si>
    <t>4x10 mm² (SDB WAREHOUSE to Forklift Charging PAnel)</t>
  </si>
  <si>
    <t>DEKWANEH WAREHOUSE
Electrical Works</t>
  </si>
  <si>
    <t>BILL OF QUANTITIES - UPS</t>
  </si>
  <si>
    <t>A</t>
  </si>
  <si>
    <t>B</t>
  </si>
  <si>
    <t>C</t>
  </si>
  <si>
    <t>D</t>
  </si>
  <si>
    <t xml:space="preserve">Supply, install and connect, Alu/PVC/PVC 600/1000 volts, including pull boxes, cable fixing cable cleats, cable glands, sealing compound, cable sleeves, marking and all necessary accessories as specified and shown on drawings.
Similar to Liban Cable
</t>
  </si>
  <si>
    <t>Supply, install and connect, Cu/PVC/PVC 600/1000 volts, including pull boxes, cable fixing cable cleats, cable glands, sealing compound, cable sleeves, marking and all necessary accessories as specified and shown on drawings
Similar to Liban Cable</t>
  </si>
  <si>
    <t>Supply, install and terminate earth cables, NYA, including accessories as specified and to the satisfaction of the Engineer. Copper conductor, Single Core, Unarmoured, PVC insulated, Non Sheathed, 450 / 750 V Isolation, with Rigid Conductors - Green/Yellow
Similar to Liban Cable</t>
  </si>
  <si>
    <t>10 pair telephone cable, similar to Liban cable LibtelS, 0.5mm²</t>
  </si>
  <si>
    <t>Control cable 10x1.5 mm² Similar to Liban Cable</t>
  </si>
  <si>
    <t>Alarm distribution frame 50 pairs similar to KRONE; disconnection module to be provided without earth with punching tool</t>
  </si>
  <si>
    <t>Solar Photovolataic module, Mono-chrystalline, half-cut, mon-crystalline, 600Wp, efficiency 22.21% @ STC, power tolerance 0~+3%, 0.4% annual degredation over 30 years, anti-reflection coating, frame made of anodised aluminum alloy, IP68.
similar to Jinko Tiger Neo N-Type</t>
  </si>
  <si>
    <t>Solar Inverter 36KW, 3-phase, sine wave, Grid-Tie, similar to Huawei SUN2000-36KTL-M3</t>
  </si>
  <si>
    <t>Grid Connection Standards: IEC 61727, VDE 0126-1-1
Safety standards: IEC 62109-1/-2, IEC 62116, IEC 60068, IEC 61683</t>
  </si>
  <si>
    <t>Supply, install, connect, and operate DC/AC, Grid-Tie, 3-phase Solar Inverter with data communication unit with Ethernet connection. The inverter must be suited to any PV module configuration. The inverter unit shall be suitable for outdoor installations with IP66 with efficiency 98.7%, with ethernet and RS485 ports for remote monitoring, arc fault protection, DC surge protection, AC surge protection, anti-islanding protection, AC overcurrent protection, DC reverse polarity protection, PV-array string fault monitoring, residual current monitoring, and maximum total harmonic distortion &lt;3%.</t>
  </si>
  <si>
    <t>Fuel Save Controller</t>
  </si>
  <si>
    <t xml:space="preserve">Supply, install, connect, and operate with all material needed including supply, install &amp; connect the following: cables, three (3) current transformer, enclosure, accessories, &amp; labels </t>
  </si>
  <si>
    <t>Fuel Save Controller to handle the power production from PV and genset to give the highest PV penetration and to ensure safe power production to support the load.
Similar to DEIF AGC-150</t>
  </si>
  <si>
    <t>Cables FLEX/XLPE FLEX/XLPE FLEX 1.5/1.5 (1.8) kV DC, Cu, EN50618, IEC62930 similar to Liban Cable</t>
  </si>
  <si>
    <r>
      <t xml:space="preserve"> - </t>
    </r>
    <r>
      <rPr>
        <u/>
        <sz val="11"/>
        <rFont val="Calibri"/>
        <family val="2"/>
        <scheme val="minor"/>
      </rPr>
      <t>Fuse link</t>
    </r>
    <r>
      <rPr>
        <sz val="11"/>
        <rFont val="Calibri"/>
        <family val="2"/>
        <scheme val="minor"/>
      </rPr>
      <t>, rated 1000Vdc, 20A, Interrupting Current 30KA, according to UL 248-1, UL 248-19, IEC 60269-6, similar to DF (491635)</t>
    </r>
  </si>
  <si>
    <r>
      <t xml:space="preserve"> - </t>
    </r>
    <r>
      <rPr>
        <u/>
        <sz val="11"/>
        <rFont val="Calibri"/>
        <family val="2"/>
        <scheme val="minor"/>
      </rPr>
      <t>Surge Protection</t>
    </r>
    <r>
      <rPr>
        <sz val="11"/>
        <rFont val="Calibri"/>
        <family val="2"/>
        <scheme val="minor"/>
      </rPr>
      <t>: Modular and pluggable multipole arrester for use in photovoltaic systems up to 1000 V d.c. with three-step d.c. switching device, Fault indication with remote signalling contact, Type 2 SPD according to EN 61643-31. Total discharge current: 40 kA, Voltage protection level: &lt;= 4 kV
Similar to DEHN, Type: DG M YPV SCI 1000 FM, Part No. 952515</t>
    </r>
  </si>
  <si>
    <r>
      <t xml:space="preserve">Panel constructed of weather proof wall mounted metallic box, IP65, with key lockable door consisting of :
 - </t>
    </r>
    <r>
      <rPr>
        <u/>
        <sz val="11"/>
        <rFont val="Calibri"/>
        <family val="2"/>
        <scheme val="minor"/>
      </rPr>
      <t>Fuse holders</t>
    </r>
    <r>
      <rPr>
        <sz val="11"/>
        <rFont val="Calibri"/>
        <family val="2"/>
        <scheme val="minor"/>
      </rPr>
      <t>, touch-safe dead front, designed to hold 1000Vdc 10x38mm fuses, DIN rail mountable and easily removed with no additional fuse pullers or tools  according to IEC 60269-2, -4, and -6. Similar to DF (485153)</t>
    </r>
  </si>
  <si>
    <t>Supply and install Module mounting structure from hot galvanized steel profile foundation or Aluminium profile structures suitable to the dimension of selected PV modules and PV numbers, the mounting provides a fixed inclination of the modules same as the inclined roof with vertical supports, plates, screws, the structure profile includes bracing and double hot galvanized angles for dividers.</t>
  </si>
  <si>
    <t>The mounting structures and the foundations must be designed structurally to be suitable to withstand all static loads (weight of modules and working technician) and dynanic loads (wind load as per Lebanese Norm NL 137_2020 4th ed) that might occur according to site conditions. The mounting structure components are bonded together to guaranty potential equalization.</t>
  </si>
  <si>
    <t>PV Mounting Structure</t>
  </si>
  <si>
    <t>20KVA, 3ph input, 3ph output, PF =&gt;0.9, 380V, 50hz, double line conversion, transformerless, built-in maintenance bypass, high efficiency.</t>
  </si>
  <si>
    <t>Battery Bank for 20KW load consisting of 12Vdc, 170AH C10 to 1.80Vdc @ 20°C VRLA batteries, Absorbed Glass Mat (AGM), front terminal, 10 year _x001E_float life at 25°C, container and cover in flame retardant UL94-V0 ABS material.</t>
  </si>
  <si>
    <t>8W Wall mounted Exit Sign with battery kit, similar to Legrand</t>
  </si>
  <si>
    <t>Switches (Similar to Legrand)</t>
  </si>
  <si>
    <t>Socket outlets (Similar to Legrand)</t>
  </si>
  <si>
    <t>8W Wall mounted Emergency Light with battery kit, similar to Legrand</t>
  </si>
  <si>
    <t>High Bay, suspended luminaires, LED, 240W, 27000 lumens, White 4000K, Clear Glass, IP66,</t>
  </si>
  <si>
    <t>LED surface mounted fixture, 4100 lumens, color temperature 4000 K, beam angle of light source 90deg, 34W, white housing, similar to Philips</t>
  </si>
  <si>
    <t xml:space="preserve">LED surface mounted fixture, 1800 lumens, color temperature 4000 K, 15W, white housing, similar to Philips </t>
  </si>
  <si>
    <t>Outdoor luminaires, LED, 240W, 27000 lumens, White 4000K, IP66.</t>
  </si>
  <si>
    <t>A01</t>
  </si>
  <si>
    <t>A02</t>
  </si>
  <si>
    <t>A03</t>
  </si>
  <si>
    <t>A04</t>
  </si>
  <si>
    <t>A05</t>
  </si>
  <si>
    <t>A06</t>
  </si>
  <si>
    <t>A07</t>
  </si>
  <si>
    <t>A08</t>
  </si>
  <si>
    <t>A09</t>
  </si>
  <si>
    <t>B01</t>
  </si>
  <si>
    <t>C01</t>
  </si>
  <si>
    <t>C02</t>
  </si>
  <si>
    <t>C03</t>
  </si>
  <si>
    <t>C04</t>
  </si>
  <si>
    <t>C05</t>
  </si>
  <si>
    <t>C06</t>
  </si>
  <si>
    <t>C07</t>
  </si>
  <si>
    <t>C08</t>
  </si>
  <si>
    <t>C09</t>
  </si>
  <si>
    <t>C10</t>
  </si>
  <si>
    <t>C11</t>
  </si>
  <si>
    <t>C12</t>
  </si>
  <si>
    <t>C13</t>
  </si>
  <si>
    <t>D01</t>
  </si>
  <si>
    <t>D02</t>
  </si>
  <si>
    <t>D03</t>
  </si>
  <si>
    <t>D04</t>
  </si>
  <si>
    <t>D05</t>
  </si>
  <si>
    <t>E01</t>
  </si>
  <si>
    <t>E02</t>
  </si>
  <si>
    <t>F01</t>
  </si>
  <si>
    <t>G01</t>
  </si>
  <si>
    <t>G02</t>
  </si>
  <si>
    <t>G03</t>
  </si>
  <si>
    <t>G04</t>
  </si>
  <si>
    <t>G05</t>
  </si>
  <si>
    <t>G06</t>
  </si>
  <si>
    <t>H01</t>
  </si>
  <si>
    <t>I01</t>
  </si>
  <si>
    <t>I02</t>
  </si>
  <si>
    <t>I03</t>
  </si>
  <si>
    <t>I04</t>
  </si>
  <si>
    <t>A10</t>
  </si>
  <si>
    <t>A11</t>
  </si>
  <si>
    <t>B02</t>
  </si>
  <si>
    <t>B03</t>
  </si>
  <si>
    <t>B04</t>
  </si>
  <si>
    <t>B05</t>
  </si>
  <si>
    <t>B06</t>
  </si>
  <si>
    <t>Panel constructed of weather proof wall mounted metallic box, IP65, with key lockable door consisting of :</t>
  </si>
  <si>
    <t>Surge Protection Box for Mains Feeder 380Vac</t>
  </si>
  <si>
    <r>
      <t xml:space="preserve"> -</t>
    </r>
    <r>
      <rPr>
        <u/>
        <sz val="11"/>
        <rFont val="Calibri"/>
        <family val="2"/>
        <scheme val="minor"/>
      </rPr>
      <t xml:space="preserve"> Fuse holders</t>
    </r>
    <r>
      <rPr>
        <sz val="11"/>
        <rFont val="Calibri"/>
        <family val="2"/>
        <scheme val="minor"/>
      </rPr>
      <t>, touch-safe dead front, designed to hold 500Vac 22x38mm fuses, DIN rail mountable and easily removed with no additional fuse pullers or tools  according to IEC 60269, Four (4) Poles, Rated current 100A, 690V AC, 6kV Uimp Equipped with light indicator and microswitch
Similar to DF, Part No. 485331</t>
    </r>
  </si>
  <si>
    <r>
      <t xml:space="preserve"> - </t>
    </r>
    <r>
      <rPr>
        <u/>
        <sz val="11"/>
        <rFont val="Calibri"/>
        <family val="2"/>
        <scheme val="minor"/>
      </rPr>
      <t>L-N Pluggable</t>
    </r>
    <r>
      <rPr>
        <sz val="11"/>
        <rFont val="Calibri"/>
        <family val="2"/>
        <scheme val="minor"/>
      </rPr>
      <t>, coordinated and modular single-pole lightning current arrester with high follow current limitation, Type 1 SPD according to EN 61643-11, Fault indication
Max. continuous operating voltage: 255 V a.c.
Voltage protection level: &lt;= 2.5 kV
Lightning impulse current (10/350): 50 kA
Similar to DEHN, Type: DB M 1 255, Part No.: 961120, Qty= 3</t>
    </r>
  </si>
  <si>
    <r>
      <t xml:space="preserve"> - </t>
    </r>
    <r>
      <rPr>
        <u/>
        <sz val="11"/>
        <rFont val="Calibri"/>
        <family val="2"/>
        <scheme val="minor"/>
      </rPr>
      <t>Fuse link</t>
    </r>
    <r>
      <rPr>
        <sz val="11"/>
        <rFont val="Calibri"/>
        <family val="2"/>
        <scheme val="minor"/>
      </rPr>
      <t>, Size 22×58 gPV cylindrical fuse link rated 500Vc, 100A, Interrupting Current 120KA, according to IEC 60269, equipped with striker, Similar to DF, Part No. 422200</t>
    </r>
  </si>
  <si>
    <r>
      <t xml:space="preserve"> - </t>
    </r>
    <r>
      <rPr>
        <u/>
        <sz val="11"/>
        <rFont val="Calibri"/>
        <family val="2"/>
        <scheme val="minor"/>
      </rPr>
      <t>N-PE Modular</t>
    </r>
    <r>
      <rPr>
        <sz val="11"/>
        <rFont val="Calibri"/>
        <family val="2"/>
        <scheme val="minor"/>
      </rPr>
      <t>, pluggable and coordinated single-pole N-PE lightning current arrester, width: 2 modules, Type 1 SPD according to EN 61643-11
Pressurised encapsulated creepage discharge spark gap, Fault indication, Lightning impulse current (10/350): 100 kA
Voltage protection level: &lt;= 1.5 kV
TOV resistance: 1200 V/200 ms
Similar to DEHN, Type: DGP M 255, Part No.: 961101, Qty=1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</si>
</sst>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_-* #,##0.00_-;\-* #,##0.00_-;_-* &quot;-&quot;??_-;_-@_-"/>
    <numFmt numFmtId="165" formatCode="_(* #,##0_);_(* \(#,##0\);_(* &quot;-&quot;??_);_(@_)"/>
    <numFmt numFmtId="166" formatCode="0.0"/>
    <numFmt numFmtId="167" formatCode="[$USD]\ #,##0.00_);\([$USD]\ #,##0.00\)"/>
  </numFmts>
  <fonts count="17"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b/>
      <sz val="11"/>
      <name val="Calibri"/>
      <family val="2"/>
      <scheme val="minor"/>
    </font>
    <font>
      <sz val="12"/>
      <name val="Calibri"/>
      <family val="2"/>
      <scheme val="minor"/>
    </font>
    <font>
      <b/>
      <sz val="14"/>
      <name val="Calibri"/>
      <family val="2"/>
      <scheme val="minor"/>
    </font>
    <font>
      <sz val="10"/>
      <name val="Arial"/>
      <family val="2"/>
    </font>
    <font>
      <b/>
      <sz val="11"/>
      <color theme="1"/>
      <name val="Calibri"/>
      <family val="2"/>
      <scheme val="minor"/>
    </font>
    <font>
      <sz val="14"/>
      <name val="Calibri"/>
      <family val="2"/>
      <scheme val="minor"/>
    </font>
    <font>
      <b/>
      <sz val="14"/>
      <color theme="1"/>
      <name val="Calibri"/>
      <family val="2"/>
      <scheme val="minor"/>
    </font>
    <font>
      <b/>
      <i/>
      <sz val="14"/>
      <name val="Calibri"/>
      <family val="2"/>
      <scheme val="minor"/>
    </font>
    <font>
      <sz val="11"/>
      <color theme="0"/>
      <name val="Calibri"/>
      <family val="2"/>
      <scheme val="minor"/>
    </font>
    <font>
      <sz val="26"/>
      <name val="Calibri"/>
      <family val="2"/>
      <scheme val="minor"/>
    </font>
    <font>
      <sz val="10"/>
      <name val="Arial"/>
      <family val="2"/>
    </font>
    <font>
      <sz val="8"/>
      <name val="Calibri"/>
      <family val="2"/>
      <scheme val="minor"/>
    </font>
    <font>
      <u/>
      <sz val="11"/>
      <name val="Calibri"/>
      <family val="2"/>
      <scheme val="minor"/>
    </font>
  </fonts>
  <fills count="3">
    <fill>
      <patternFill patternType="none"/>
    </fill>
    <fill>
      <patternFill patternType="gray125"/>
    </fill>
    <fill>
      <patternFill patternType="solid">
        <fgColor theme="6" tint="0.59999389629810485"/>
        <bgColor indexed="64"/>
      </patternFill>
    </fill>
  </fills>
  <borders count="1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s>
  <cellStyleXfs count="11">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7" fillId="0" borderId="0"/>
    <xf numFmtId="43" fontId="7" fillId="0" borderId="0" applyFont="0" applyFill="0" applyBorder="0" applyAlignment="0" applyProtection="0"/>
    <xf numFmtId="0" fontId="14" fillId="0" borderId="0"/>
  </cellStyleXfs>
  <cellXfs count="84">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2" applyFont="1" applyAlignment="1">
      <alignment vertical="center"/>
    </xf>
    <xf numFmtId="0" fontId="3" fillId="0" borderId="0" xfId="2" applyFont="1" applyAlignment="1">
      <alignment horizontal="center" vertical="center"/>
    </xf>
    <xf numFmtId="0" fontId="5" fillId="0" borderId="0" xfId="0" applyFont="1" applyAlignment="1">
      <alignment vertical="center"/>
    </xf>
    <xf numFmtId="164" fontId="3" fillId="0" borderId="0" xfId="2" applyNumberFormat="1" applyFont="1" applyAlignment="1">
      <alignment vertical="center"/>
    </xf>
    <xf numFmtId="0" fontId="9" fillId="0" borderId="0" xfId="0" applyFont="1" applyAlignment="1">
      <alignment vertical="center"/>
    </xf>
    <xf numFmtId="1" fontId="0" fillId="0" borderId="0" xfId="0" applyNumberFormat="1" applyAlignment="1">
      <alignment vertical="center"/>
    </xf>
    <xf numFmtId="43" fontId="0" fillId="0" borderId="0" xfId="0" applyNumberFormat="1" applyAlignment="1">
      <alignment vertical="center"/>
    </xf>
    <xf numFmtId="1" fontId="6" fillId="2" borderId="4" xfId="0" applyNumberFormat="1" applyFont="1" applyFill="1" applyBorder="1" applyAlignment="1">
      <alignment horizontal="center" vertical="center"/>
    </xf>
    <xf numFmtId="0" fontId="6" fillId="2" borderId="5" xfId="0" applyFont="1" applyFill="1" applyBorder="1" applyAlignment="1">
      <alignment horizontal="center" vertical="center"/>
    </xf>
    <xf numFmtId="43" fontId="6" fillId="2" borderId="14" xfId="1" applyFont="1" applyFill="1" applyBorder="1" applyAlignment="1">
      <alignment horizontal="center" vertical="center"/>
    </xf>
    <xf numFmtId="1" fontId="9" fillId="0" borderId="12" xfId="0" applyNumberFormat="1" applyFont="1" applyBorder="1" applyAlignment="1">
      <alignment horizontal="center" vertical="center"/>
    </xf>
    <xf numFmtId="0" fontId="6" fillId="0" borderId="13" xfId="0" applyFont="1" applyBorder="1" applyAlignment="1">
      <alignment horizontal="justify" vertical="center"/>
    </xf>
    <xf numFmtId="43" fontId="9" fillId="0" borderId="15" xfId="1" applyFont="1" applyFill="1" applyBorder="1" applyAlignment="1">
      <alignment horizontal="center" vertical="center"/>
    </xf>
    <xf numFmtId="1" fontId="9" fillId="0" borderId="6" xfId="0" applyNumberFormat="1" applyFont="1" applyBorder="1" applyAlignment="1">
      <alignment horizontal="center" vertical="center"/>
    </xf>
    <xf numFmtId="0" fontId="6" fillId="0" borderId="7" xfId="0" applyFont="1" applyBorder="1" applyAlignment="1">
      <alignment horizontal="left" vertical="center" wrapText="1"/>
    </xf>
    <xf numFmtId="43" fontId="9" fillId="0" borderId="8" xfId="1" applyFont="1" applyFill="1" applyBorder="1" applyAlignment="1">
      <alignment horizontal="center" vertical="center"/>
    </xf>
    <xf numFmtId="0" fontId="6" fillId="0" borderId="7" xfId="0" applyFont="1" applyBorder="1" applyAlignment="1">
      <alignment horizontal="justify" vertical="center"/>
    </xf>
    <xf numFmtId="0" fontId="10" fillId="0" borderId="7" xfId="0" applyFont="1" applyBorder="1" applyAlignment="1">
      <alignment horizontal="justify" vertical="center"/>
    </xf>
    <xf numFmtId="1" fontId="11" fillId="0" borderId="9" xfId="1" applyNumberFormat="1" applyFont="1" applyFill="1" applyBorder="1" applyAlignment="1">
      <alignment horizontal="center" vertical="center"/>
    </xf>
    <xf numFmtId="0" fontId="3" fillId="0" borderId="0" xfId="0" applyFont="1" applyAlignment="1">
      <alignment horizontal="left" vertical="center" wrapText="1"/>
    </xf>
    <xf numFmtId="164" fontId="0" fillId="0" borderId="0" xfId="0" applyNumberFormat="1" applyAlignment="1">
      <alignment vertical="center"/>
    </xf>
    <xf numFmtId="164" fontId="3" fillId="0" borderId="0" xfId="0" applyNumberFormat="1" applyFont="1" applyAlignment="1">
      <alignment vertical="center"/>
    </xf>
    <xf numFmtId="165" fontId="0" fillId="0" borderId="0" xfId="1" applyNumberFormat="1" applyFont="1" applyFill="1" applyBorder="1" applyAlignment="1">
      <alignment horizontal="center" vertical="center" wrapText="1"/>
    </xf>
    <xf numFmtId="165" fontId="0" fillId="0" borderId="0" xfId="1" applyNumberFormat="1" applyFont="1" applyFill="1" applyBorder="1" applyAlignment="1">
      <alignment horizontal="center" vertical="center"/>
    </xf>
    <xf numFmtId="164" fontId="0" fillId="0" borderId="0" xfId="1" applyNumberFormat="1" applyFont="1" applyFill="1" applyBorder="1" applyAlignment="1">
      <alignment horizontal="center" vertical="center"/>
    </xf>
    <xf numFmtId="0" fontId="0" fillId="0" borderId="0" xfId="0" applyAlignment="1">
      <alignment horizontal="left" vertical="center" wrapText="1"/>
    </xf>
    <xf numFmtId="0" fontId="3" fillId="0" borderId="0" xfId="4" applyFont="1" applyAlignment="1">
      <alignment vertical="center"/>
    </xf>
    <xf numFmtId="0" fontId="3" fillId="0" borderId="0" xfId="4" applyFont="1" applyAlignment="1" applyProtection="1">
      <alignment vertical="center" wrapText="1"/>
      <protection locked="0"/>
    </xf>
    <xf numFmtId="43" fontId="0" fillId="0" borderId="0" xfId="0" applyNumberFormat="1"/>
    <xf numFmtId="0" fontId="3" fillId="0" borderId="0" xfId="2" applyFont="1" applyAlignment="1">
      <alignment horizontal="left" vertical="center" wrapText="1"/>
    </xf>
    <xf numFmtId="1" fontId="3" fillId="0" borderId="0" xfId="2" applyNumberFormat="1" applyFont="1" applyAlignment="1">
      <alignment horizontal="center" vertical="center"/>
    </xf>
    <xf numFmtId="0" fontId="3"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horizontal="center" vertical="center" wrapText="1"/>
    </xf>
    <xf numFmtId="1" fontId="12" fillId="0" borderId="0" xfId="0" applyNumberFormat="1" applyFont="1" applyAlignment="1">
      <alignment horizontal="center" vertical="center"/>
    </xf>
    <xf numFmtId="164" fontId="12" fillId="0" borderId="0" xfId="0" applyNumberFormat="1" applyFont="1" applyAlignment="1">
      <alignment horizontal="center" vertical="center"/>
    </xf>
    <xf numFmtId="0" fontId="0" fillId="0" borderId="0" xfId="0" applyAlignment="1">
      <alignment horizontal="left" vertical="top" wrapText="1"/>
    </xf>
    <xf numFmtId="0" fontId="0" fillId="0" borderId="0" xfId="0" applyAlignment="1">
      <alignment horizontal="center" vertical="top"/>
    </xf>
    <xf numFmtId="0" fontId="0" fillId="0" borderId="0" xfId="2" applyFont="1" applyAlignment="1">
      <alignment horizontal="center" vertical="top"/>
    </xf>
    <xf numFmtId="0" fontId="0" fillId="0" borderId="0" xfId="3" applyNumberFormat="1" applyFont="1" applyFill="1" applyBorder="1" applyAlignment="1">
      <alignment horizontal="center" vertical="top"/>
    </xf>
    <xf numFmtId="0" fontId="0" fillId="0" borderId="0" xfId="4" applyFont="1" applyAlignment="1" applyProtection="1">
      <alignment horizontal="center" vertical="top"/>
      <protection locked="0"/>
    </xf>
    <xf numFmtId="0" fontId="8" fillId="0" borderId="0" xfId="0" applyFont="1" applyAlignment="1">
      <alignment horizontal="left" vertical="top" wrapText="1"/>
    </xf>
    <xf numFmtId="0" fontId="0" fillId="0" borderId="0" xfId="2" applyFont="1" applyAlignment="1">
      <alignment horizontal="left" vertical="top" wrapText="1"/>
    </xf>
    <xf numFmtId="166" fontId="0" fillId="0" borderId="0" xfId="2" applyNumberFormat="1" applyFont="1" applyAlignment="1">
      <alignment horizontal="center" vertical="top"/>
    </xf>
    <xf numFmtId="0" fontId="0" fillId="0" borderId="0" xfId="3" applyNumberFormat="1" applyFont="1" applyFill="1" applyBorder="1" applyAlignment="1">
      <alignment horizontal="center" vertical="top" wrapText="1"/>
    </xf>
    <xf numFmtId="164" fontId="0" fillId="0" borderId="0" xfId="3" applyNumberFormat="1" applyFont="1" applyFill="1" applyBorder="1" applyAlignment="1">
      <alignment horizontal="center" vertical="top"/>
    </xf>
    <xf numFmtId="0" fontId="0" fillId="0" borderId="0" xfId="1" applyNumberFormat="1" applyFont="1" applyFill="1" applyBorder="1" applyAlignment="1">
      <alignment horizontal="center" vertical="top" wrapText="1"/>
    </xf>
    <xf numFmtId="0" fontId="0" fillId="0" borderId="0" xfId="1" applyNumberFormat="1" applyFont="1" applyFill="1" applyBorder="1" applyAlignment="1">
      <alignment horizontal="center" vertical="top"/>
    </xf>
    <xf numFmtId="164" fontId="0" fillId="0" borderId="0" xfId="1" applyNumberFormat="1" applyFont="1" applyFill="1" applyBorder="1" applyAlignment="1">
      <alignment horizontal="center" vertical="top"/>
    </xf>
    <xf numFmtId="0" fontId="0" fillId="0" borderId="0" xfId="0" applyAlignment="1">
      <alignment horizontal="center" vertical="top" wrapText="1"/>
    </xf>
    <xf numFmtId="164" fontId="0" fillId="0" borderId="0" xfId="0" applyNumberFormat="1" applyAlignment="1">
      <alignment horizontal="center" vertical="top"/>
    </xf>
    <xf numFmtId="1" fontId="0" fillId="0" borderId="0" xfId="0" applyNumberFormat="1" applyAlignment="1">
      <alignment horizontal="center" vertical="top" wrapText="1"/>
    </xf>
    <xf numFmtId="164" fontId="0" fillId="0" borderId="0" xfId="0" applyNumberFormat="1" applyAlignment="1">
      <alignment horizontal="right" vertical="top"/>
    </xf>
    <xf numFmtId="1" fontId="0" fillId="0" borderId="0" xfId="1" applyNumberFormat="1" applyFont="1" applyFill="1" applyBorder="1" applyAlignment="1">
      <alignment horizontal="center" vertical="top" wrapText="1"/>
    </xf>
    <xf numFmtId="164" fontId="0" fillId="0" borderId="0" xfId="1" applyNumberFormat="1" applyFont="1" applyFill="1" applyBorder="1" applyAlignment="1" applyProtection="1">
      <alignment horizontal="center" vertical="top"/>
    </xf>
    <xf numFmtId="166" fontId="8" fillId="0" borderId="0" xfId="0" applyNumberFormat="1" applyFont="1" applyAlignment="1">
      <alignment horizontal="left" vertical="top" wrapText="1"/>
    </xf>
    <xf numFmtId="0" fontId="6" fillId="0" borderId="10" xfId="0" applyFont="1" applyBorder="1" applyAlignment="1">
      <alignment horizontal="right" vertical="center" wrapText="1" indent="2"/>
    </xf>
    <xf numFmtId="1" fontId="0" fillId="0" borderId="0" xfId="2" applyNumberFormat="1" applyFont="1" applyAlignment="1">
      <alignment horizontal="center" vertical="top"/>
    </xf>
    <xf numFmtId="0" fontId="3" fillId="0" borderId="0" xfId="0" applyFont="1" applyAlignment="1">
      <alignment horizontal="left" vertical="top" wrapText="1"/>
    </xf>
    <xf numFmtId="0" fontId="3" fillId="0" borderId="0" xfId="2" applyFont="1" applyAlignment="1">
      <alignment horizontal="center" vertical="top"/>
    </xf>
    <xf numFmtId="0" fontId="3" fillId="0" borderId="0" xfId="2" applyFont="1" applyAlignment="1">
      <alignment horizontal="left" vertical="top" wrapText="1"/>
    </xf>
    <xf numFmtId="164" fontId="3" fillId="0" borderId="0" xfId="2" applyNumberFormat="1" applyFont="1" applyAlignment="1">
      <alignment vertical="top"/>
    </xf>
    <xf numFmtId="0" fontId="8" fillId="0" borderId="0" xfId="2" applyFont="1" applyAlignment="1">
      <alignment horizontal="left" vertical="top" wrapText="1"/>
    </xf>
    <xf numFmtId="0" fontId="4" fillId="0" borderId="0" xfId="2" applyFont="1" applyAlignment="1">
      <alignment horizontal="left" vertical="top" wrapText="1"/>
    </xf>
    <xf numFmtId="0" fontId="3" fillId="0" borderId="0" xfId="4" applyFont="1" applyAlignment="1">
      <alignment horizontal="left" vertical="center" wrapText="1"/>
    </xf>
    <xf numFmtId="0" fontId="3" fillId="0" borderId="0" xfId="2" applyFont="1" applyAlignment="1">
      <alignment horizontal="left" vertical="top"/>
    </xf>
    <xf numFmtId="0" fontId="4" fillId="0" borderId="0" xfId="0" applyFont="1" applyAlignment="1">
      <alignment horizontal="left" vertical="top" wrapText="1"/>
    </xf>
    <xf numFmtId="167" fontId="6" fillId="2" borderId="11" xfId="1" applyNumberFormat="1" applyFont="1" applyFill="1" applyBorder="1" applyAlignment="1">
      <alignment horizontal="right" vertical="center"/>
    </xf>
    <xf numFmtId="0" fontId="0" fillId="0" borderId="0" xfId="5" applyFont="1" applyAlignment="1">
      <alignment horizontal="left" vertical="top" wrapText="1"/>
    </xf>
    <xf numFmtId="0" fontId="1" fillId="0" borderId="0" xfId="5" applyFont="1" applyAlignment="1">
      <alignment horizontal="left" vertical="top" wrapText="1"/>
    </xf>
    <xf numFmtId="0" fontId="3" fillId="0" borderId="0" xfId="5" applyFont="1" applyAlignment="1">
      <alignment horizontal="left" vertical="top" wrapText="1"/>
    </xf>
    <xf numFmtId="0" fontId="8" fillId="0" borderId="0" xfId="5" applyFont="1" applyAlignment="1">
      <alignment horizontal="left" vertical="top" wrapText="1"/>
    </xf>
    <xf numFmtId="0" fontId="1" fillId="0" borderId="0" xfId="4" applyFont="1" applyAlignment="1">
      <alignment horizontal="left" vertical="top" wrapText="1"/>
    </xf>
    <xf numFmtId="0" fontId="1" fillId="0" borderId="0" xfId="0" applyFont="1" applyAlignment="1">
      <alignment horizontal="left" vertical="top" wrapText="1"/>
    </xf>
    <xf numFmtId="0" fontId="13" fillId="0" borderId="0" xfId="0" applyFont="1" applyAlignment="1">
      <alignment horizontal="center" vertical="center" wrapText="1"/>
    </xf>
    <xf numFmtId="0" fontId="13" fillId="0" borderId="0" xfId="0" applyFont="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9" fillId="0" borderId="0" xfId="0" applyFont="1" applyAlignment="1">
      <alignment horizontal="center" vertical="center"/>
    </xf>
    <xf numFmtId="0" fontId="9" fillId="0" borderId="0" xfId="2" applyFont="1" applyAlignment="1">
      <alignment horizontal="center" vertical="center"/>
    </xf>
  </cellXfs>
  <cellStyles count="11">
    <cellStyle name="=C:\WINNT35\SYSTEM32\COMMAND.COM" xfId="4" xr:uid="{00000000-0005-0000-0000-000000000000}"/>
    <cellStyle name="=C:\WINNT35\SYSTEM32\COMMAND.COM 2" xfId="7" xr:uid="{00000000-0005-0000-0000-000001000000}"/>
    <cellStyle name="Comma" xfId="1" builtinId="3"/>
    <cellStyle name="Comma 2" xfId="3" xr:uid="{00000000-0005-0000-0000-000003000000}"/>
    <cellStyle name="Comma 2 3" xfId="6" xr:uid="{00000000-0005-0000-0000-000004000000}"/>
    <cellStyle name="Comma 3" xfId="9" xr:uid="{00000000-0005-0000-0000-000005000000}"/>
    <cellStyle name="Normal" xfId="0" builtinId="0"/>
    <cellStyle name="Normal 2" xfId="2" xr:uid="{00000000-0005-0000-0000-000007000000}"/>
    <cellStyle name="Normal 2 3" xfId="5" xr:uid="{00000000-0005-0000-0000-000008000000}"/>
    <cellStyle name="Normal 3" xfId="8" xr:uid="{00000000-0005-0000-0000-000009000000}"/>
    <cellStyle name="Normal 4" xfId="10" xr:uid="{B5FA3C18-2F02-4CEB-8672-5BF01DC143F9}"/>
  </cellStyles>
  <dxfs count="43">
    <dxf>
      <numFmt numFmtId="35" formatCode="_(* #,##0.00_);_(* \(#,##0.00\);_(* &quot;-&quot;??_);_(@_)"/>
    </dxf>
    <dxf>
      <numFmt numFmtId="35" formatCode="_(* #,##0.00_);_(* \(#,##0.00\);_(* &quot;-&quot;??_);_(@_)"/>
    </dxf>
    <dxf>
      <numFmt numFmtId="35" formatCode="_(* #,##0.00_);_(* \(#,##0.00\);_(* &quot;-&quot;??_);_(@_)"/>
    </dxf>
    <dxf>
      <numFmt numFmtId="35" formatCode="_(* #,##0.00_);_(* \(#,##0.00\);_(* &quot;-&quot;??_);_(@_)"/>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bgColor auto="1"/>
        </patternFill>
      </fill>
      <border>
        <horizontal/>
      </border>
    </dxf>
    <dxf>
      <border>
        <horizontal/>
      </border>
    </dxf>
    <dxf>
      <font>
        <b/>
        <i val="0"/>
      </font>
      <fill>
        <patternFill>
          <bgColor theme="6" tint="0.79998168889431442"/>
        </patternFill>
      </fill>
      <border>
        <top style="double">
          <color theme="0" tint="-0.499984740745262"/>
        </top>
      </border>
    </dxf>
    <dxf>
      <font>
        <b/>
        <i val="0"/>
        <color theme="0"/>
      </font>
      <fill>
        <patternFill>
          <bgColor theme="6"/>
        </patternFill>
      </fill>
      <border>
        <bottom style="medium">
          <color theme="0" tint="-0.499984740745262"/>
        </bottom>
        <vertical/>
      </border>
    </dxf>
    <dxf>
      <border>
        <left style="medium">
          <color theme="0" tint="-0.499984740745262"/>
        </left>
        <right style="medium">
          <color theme="0" tint="-0.499984740745262"/>
        </right>
        <top style="medium">
          <color theme="0" tint="-0.499984740745262"/>
        </top>
        <bottom style="medium">
          <color theme="0" tint="-0.499984740745262"/>
        </bottom>
        <vertical style="thin">
          <color theme="0" tint="-0.499984740745262"/>
        </vertical>
        <horizontal/>
      </border>
    </dxf>
  </dxfs>
  <tableStyles count="1" defaultTableStyle="TableStyleMedium2" defaultPivotStyle="PivotStyleLight16">
    <tableStyle name="BOQ_Table" pivot="0" count="5" xr9:uid="{FBB848A8-8B08-42A1-9762-380B7CC76C62}">
      <tableStyleElement type="wholeTable" dxfId="42"/>
      <tableStyleElement type="headerRow" dxfId="41"/>
      <tableStyleElement type="totalRow" dxfId="40"/>
      <tableStyleElement type="firstRowStripe" dxfId="39"/>
      <tableStyleElement type="secondRowStripe" dxfId="38"/>
    </tableStyle>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84EC720-BE20-4951-B310-9FDB9CFEB71B}" name="Table1" displayName="Table1" ref="A2:F95" totalsRowCount="1" dataDxfId="37">
  <tableColumns count="6">
    <tableColumn id="1" xr3:uid="{2687DB73-CF56-491F-B5AA-925BF3A2F434}" name="ITEM" totalsRowLabel="Total" dataDxfId="36"/>
    <tableColumn id="2" xr3:uid="{85FBF99C-7F7D-463C-A786-291F88BEE5C4}" name="DESCRIPTION" dataDxfId="35"/>
    <tableColumn id="3" xr3:uid="{DF613DF3-16A3-456A-B43B-D8363A9B6792}" name="UNIT" dataDxfId="34"/>
    <tableColumn id="4" xr3:uid="{C00F17A3-98F1-4401-A0DB-1CDFEA9E6CF9}" name="QTY" dataDxfId="33"/>
    <tableColumn id="5" xr3:uid="{F23E93A1-D8E0-4473-8AB6-093ED66543ED}" name="UNIT PRICE" dataDxfId="32"/>
    <tableColumn id="6" xr3:uid="{4328E80E-A365-47ED-92BD-CADA8223FEA2}" name="TOTAL USD" totalsRowFunction="sum" dataDxfId="31" totalsRowDxfId="3"/>
  </tableColumns>
  <tableStyleInfo name="BOQ_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D061A4B-EC55-416B-B080-17D1E6CAE976}" name="Table335710" displayName="Table335710" ref="A2:F32" totalsRowCount="1" headerRowDxfId="30" dataDxfId="29" totalsRowDxfId="28">
  <autoFilter ref="A2:F31"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DB69846C-8D3F-4D1B-B9CB-6513A35D52E0}" name="ITEM" totalsRowLabel="Total" dataDxfId="21"/>
    <tableColumn id="2" xr3:uid="{BAF0E7BE-730D-44F3-BA60-3EABBC697DC3}" name="DESCRIPTION" dataDxfId="20"/>
    <tableColumn id="3" xr3:uid="{8F088DF8-C1E7-4FAD-8A1D-F3D06FD97E7A}" name="UNIT" dataDxfId="19"/>
    <tableColumn id="4" xr3:uid="{1BE01400-C7F8-412B-9284-925BFC3DBE91}" name="QTY" dataDxfId="18"/>
    <tableColumn id="5" xr3:uid="{68F3170C-762A-4CCA-8FEE-9FE3CDF6789D}" name="UNIT PRICE" dataDxfId="17"/>
    <tableColumn id="6" xr3:uid="{203D02E2-670A-4561-A7D1-82287656A06F}" name="TOTAL USD" totalsRowFunction="sum" dataDxfId="16" totalsRowDxfId="2">
      <calculatedColumnFormula>Table335710[[#This Row],[UNIT PRICE]]*Table335710[[#This Row],[QTY]]</calculatedColumnFormula>
    </tableColumn>
  </tableColumns>
  <tableStyleInfo name="BOQ_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8290A7E-A7AC-4689-96BA-51141E6187DE}" name="Table33571011" displayName="Table33571011" ref="A2:F21" totalsRowCount="1" headerRowDxfId="27" dataDxfId="26" totalsRowDxfId="25">
  <autoFilter ref="A2:F20"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9F94341C-9BD0-4F8A-8971-35F45E65CE69}" name="ITEM" totalsRowLabel="Total" dataDxfId="15"/>
    <tableColumn id="2" xr3:uid="{54698332-8ACE-42DD-ADF7-96D3BD469CFB}" name="DESCRIPTION" dataDxfId="14"/>
    <tableColumn id="3" xr3:uid="{039A975D-C46E-49C1-A922-8144AA661ED9}" name="UNIT" dataDxfId="13"/>
    <tableColumn id="4" xr3:uid="{98FA1C83-5523-4F9E-AC9A-27C1DF0EF2DF}" name="QTY" dataDxfId="12"/>
    <tableColumn id="5" xr3:uid="{E329FAF1-DE66-450C-8007-7DE0B0F0BC80}" name="UNIT PRICE" dataDxfId="11"/>
    <tableColumn id="6" xr3:uid="{4686CE5E-3017-47DC-850A-2B153F4AA7A6}" name="TOTAL USD" totalsRowFunction="sum" dataDxfId="10" totalsRowDxfId="1">
      <calculatedColumnFormula>Table33571011[[#This Row],[UNIT PRICE]]*Table33571011[[#This Row],[QTY]]</calculatedColumnFormula>
    </tableColumn>
  </tableColumns>
  <tableStyleInfo name="BOQ_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FB93D8B-0983-401A-8A2D-EDBD602CB67A}" name="Table335" displayName="Table335" ref="A2:F47" totalsRowCount="1" headerRowDxfId="24" dataDxfId="23" totalsRowDxfId="22">
  <autoFilter ref="A2:F46"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BB19838C-473A-4BFD-B493-A838D2F801C0}" name="ITEM" totalsRowLabel="Total" dataDxfId="9"/>
    <tableColumn id="2" xr3:uid="{0679886F-6272-4E5C-BA95-E8A68D90AEEC}" name="DESCRIPTION" dataDxfId="8"/>
    <tableColumn id="3" xr3:uid="{39F3F711-985A-4E93-8EDF-DFD8A2892B6E}" name="UNIT" dataDxfId="7"/>
    <tableColumn id="4" xr3:uid="{C9222B96-D9FA-43C8-8639-644E4C250CD6}" name="QTY" dataDxfId="6"/>
    <tableColumn id="5" xr3:uid="{9AE64728-76E1-48B7-BA41-9F085EC97808}" name="UNIT PRICE" dataDxfId="5"/>
    <tableColumn id="6" xr3:uid="{57EFD8C1-F291-4571-A874-78CFF29265C1}" name="TOTAL USD" totalsRowFunction="sum" dataDxfId="4" totalsRowDxfId="0"/>
  </tableColumns>
  <tableStyleInfo name="BOQ_Table"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5"/>
  <sheetViews>
    <sheetView showGridLines="0" tabSelected="1" zoomScale="90" zoomScaleNormal="90" zoomScaleSheetLayoutView="70" workbookViewId="0">
      <selection activeCell="B8" sqref="B8"/>
    </sheetView>
  </sheetViews>
  <sheetFormatPr defaultColWidth="9" defaultRowHeight="14.5" x14ac:dyDescent="0.35"/>
  <cols>
    <col min="1" max="1" width="7.54296875" style="8" customWidth="1"/>
    <col min="2" max="2" width="63.1796875" style="1" customWidth="1"/>
    <col min="3" max="3" width="20.81640625" style="9" bestFit="1" customWidth="1"/>
    <col min="4" max="16384" width="9" style="1"/>
  </cols>
  <sheetData>
    <row r="1" spans="1:3" ht="91" customHeight="1" thickBot="1" x14ac:dyDescent="0.4">
      <c r="A1" s="77" t="s">
        <v>120</v>
      </c>
      <c r="B1" s="78"/>
      <c r="C1" s="78"/>
    </row>
    <row r="2" spans="1:3" ht="30" customHeight="1" x14ac:dyDescent="0.35">
      <c r="A2" s="79" t="s">
        <v>6</v>
      </c>
      <c r="B2" s="80"/>
      <c r="C2" s="81"/>
    </row>
    <row r="3" spans="1:3" ht="30" customHeight="1" thickBot="1" x14ac:dyDescent="0.4">
      <c r="A3" s="10" t="s">
        <v>0</v>
      </c>
      <c r="B3" s="11" t="s">
        <v>1</v>
      </c>
      <c r="C3" s="12" t="s">
        <v>22</v>
      </c>
    </row>
    <row r="4" spans="1:3" s="5" customFormat="1" ht="18.5" x14ac:dyDescent="0.35">
      <c r="A4" s="13"/>
      <c r="B4" s="14"/>
      <c r="C4" s="15"/>
    </row>
    <row r="5" spans="1:3" s="5" customFormat="1" ht="18.5" x14ac:dyDescent="0.35">
      <c r="A5" s="16" t="s">
        <v>122</v>
      </c>
      <c r="B5" s="17" t="s">
        <v>7</v>
      </c>
      <c r="C5" s="18">
        <f>Table1[[#Totals],[TOTAL USD]]</f>
        <v>0</v>
      </c>
    </row>
    <row r="6" spans="1:3" s="5" customFormat="1" ht="18.5" x14ac:dyDescent="0.35">
      <c r="A6" s="16"/>
      <c r="B6" s="19" t="s">
        <v>8</v>
      </c>
      <c r="C6" s="18"/>
    </row>
    <row r="7" spans="1:3" s="5" customFormat="1" ht="18.5" x14ac:dyDescent="0.35">
      <c r="A7" s="16" t="s">
        <v>123</v>
      </c>
      <c r="B7" s="19" t="s">
        <v>83</v>
      </c>
      <c r="C7" s="18">
        <f>Table335710[[#Totals],[TOTAL USD]]</f>
        <v>0</v>
      </c>
    </row>
    <row r="8" spans="1:3" s="5" customFormat="1" ht="18.5" x14ac:dyDescent="0.35">
      <c r="A8" s="16"/>
      <c r="B8" s="19"/>
      <c r="C8" s="18"/>
    </row>
    <row r="9" spans="1:3" s="5" customFormat="1" ht="18.5" x14ac:dyDescent="0.35">
      <c r="A9" s="16" t="s">
        <v>124</v>
      </c>
      <c r="B9" s="19" t="s">
        <v>90</v>
      </c>
      <c r="C9" s="18">
        <f>Table33571011[[#Totals],[TOTAL USD]]</f>
        <v>0</v>
      </c>
    </row>
    <row r="10" spans="1:3" s="5" customFormat="1" ht="18.5" x14ac:dyDescent="0.35">
      <c r="A10" s="16"/>
      <c r="B10" s="19"/>
      <c r="C10" s="18"/>
    </row>
    <row r="11" spans="1:3" s="5" customFormat="1" ht="18.5" x14ac:dyDescent="0.35">
      <c r="A11" s="16" t="s">
        <v>125</v>
      </c>
      <c r="B11" s="19" t="s">
        <v>84</v>
      </c>
      <c r="C11" s="18">
        <f>Table335[[#Totals],[TOTAL USD]]</f>
        <v>0</v>
      </c>
    </row>
    <row r="12" spans="1:3" s="5" customFormat="1" ht="18.5" x14ac:dyDescent="0.35">
      <c r="A12" s="16"/>
      <c r="B12" s="19"/>
      <c r="C12" s="18"/>
    </row>
    <row r="13" spans="1:3" ht="18.5" x14ac:dyDescent="0.35">
      <c r="A13" s="16"/>
      <c r="B13" s="20"/>
      <c r="C13" s="18"/>
    </row>
    <row r="14" spans="1:3" ht="19" thickBot="1" x14ac:dyDescent="0.4">
      <c r="A14" s="16"/>
      <c r="B14" s="20"/>
      <c r="C14" s="18"/>
    </row>
    <row r="15" spans="1:3" s="7" customFormat="1" ht="30" customHeight="1" thickBot="1" x14ac:dyDescent="0.4">
      <c r="A15" s="21"/>
      <c r="B15" s="59" t="s">
        <v>28</v>
      </c>
      <c r="C15" s="70">
        <f>SUM(C4:C14)</f>
        <v>0</v>
      </c>
    </row>
  </sheetData>
  <mergeCells count="2">
    <mergeCell ref="A1:C1"/>
    <mergeCell ref="A2:C2"/>
  </mergeCells>
  <printOptions horizontalCentered="1"/>
  <pageMargins left="0.23622047244094491" right="0.23622047244094491" top="0.74803149606299213" bottom="0.74803149606299213" header="0.31496062992125984" footer="0.31496062992125984"/>
  <pageSetup paperSize="9" orientation="portrait" r:id="rId1"/>
  <headerFoot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96"/>
  <sheetViews>
    <sheetView showGridLines="0" zoomScale="110" zoomScaleNormal="110" zoomScaleSheetLayoutView="85" workbookViewId="0">
      <pane ySplit="2" topLeftCell="A76" activePane="bottomLeft" state="frozen"/>
      <selection activeCell="B25" sqref="B25"/>
      <selection pane="bottomLeft" activeCell="F90" sqref="F90"/>
    </sheetView>
  </sheetViews>
  <sheetFormatPr defaultColWidth="9" defaultRowHeight="14.5" x14ac:dyDescent="0.35"/>
  <cols>
    <col min="1" max="1" width="7.1796875" style="2" customWidth="1"/>
    <col min="2" max="2" width="50.54296875" style="28" customWidth="1"/>
    <col min="3" max="3" width="5.54296875" style="2" customWidth="1"/>
    <col min="4" max="4" width="8.54296875" style="2" customWidth="1"/>
    <col min="5" max="6" width="13.453125" style="24" customWidth="1"/>
    <col min="7" max="16384" width="9" style="1"/>
  </cols>
  <sheetData>
    <row r="1" spans="1:6" ht="25" customHeight="1" x14ac:dyDescent="0.35">
      <c r="A1" s="82" t="s">
        <v>24</v>
      </c>
      <c r="B1" s="82"/>
      <c r="C1" s="82"/>
      <c r="D1" s="82"/>
      <c r="E1" s="82"/>
      <c r="F1" s="82"/>
    </row>
    <row r="2" spans="1:6" s="34" customFormat="1" ht="25" customHeight="1" x14ac:dyDescent="0.35">
      <c r="A2" s="2" t="s">
        <v>0</v>
      </c>
      <c r="B2" s="25" t="s">
        <v>1</v>
      </c>
      <c r="C2" s="26" t="s">
        <v>3</v>
      </c>
      <c r="D2" s="2" t="s">
        <v>2</v>
      </c>
      <c r="E2" s="27" t="s">
        <v>23</v>
      </c>
      <c r="F2" s="27" t="s">
        <v>35</v>
      </c>
    </row>
    <row r="3" spans="1:6" x14ac:dyDescent="0.35">
      <c r="A3" s="40"/>
      <c r="B3" s="39"/>
      <c r="C3" s="40"/>
      <c r="D3" s="50"/>
      <c r="E3" s="51"/>
      <c r="F3" s="51"/>
    </row>
    <row r="4" spans="1:6" ht="29" x14ac:dyDescent="0.35">
      <c r="A4" s="40"/>
      <c r="B4" s="44" t="s">
        <v>30</v>
      </c>
      <c r="C4" s="40"/>
      <c r="D4" s="50"/>
      <c r="E4" s="51"/>
      <c r="F4" s="51"/>
    </row>
    <row r="5" spans="1:6" x14ac:dyDescent="0.35">
      <c r="A5" s="40"/>
      <c r="B5" s="44"/>
      <c r="C5" s="40"/>
      <c r="D5" s="50"/>
      <c r="E5" s="51"/>
      <c r="F5" s="51"/>
    </row>
    <row r="6" spans="1:6" x14ac:dyDescent="0.35">
      <c r="A6" s="40"/>
      <c r="B6" s="44" t="s">
        <v>9</v>
      </c>
      <c r="C6" s="40"/>
      <c r="D6" s="50"/>
      <c r="E6" s="51"/>
      <c r="F6" s="51"/>
    </row>
    <row r="7" spans="1:6" ht="165" customHeight="1" x14ac:dyDescent="0.35">
      <c r="A7" s="40"/>
      <c r="B7" s="39" t="s">
        <v>37</v>
      </c>
      <c r="C7" s="52"/>
      <c r="D7" s="49"/>
      <c r="E7" s="53"/>
      <c r="F7" s="51"/>
    </row>
    <row r="8" spans="1:6" ht="43.5" x14ac:dyDescent="0.35">
      <c r="A8" s="40"/>
      <c r="B8" s="39" t="s">
        <v>10</v>
      </c>
      <c r="C8" s="52"/>
      <c r="D8" s="49"/>
      <c r="E8" s="53"/>
      <c r="F8" s="51" t="str">
        <f>IF(C8&lt;&gt;0,C8*E8,"")</f>
        <v/>
      </c>
    </row>
    <row r="9" spans="1:6" ht="35.5" customHeight="1" x14ac:dyDescent="0.35">
      <c r="A9" s="40"/>
      <c r="B9" s="39" t="s">
        <v>11</v>
      </c>
      <c r="C9" s="52"/>
      <c r="D9" s="49"/>
      <c r="E9" s="53"/>
      <c r="F9" s="51"/>
    </row>
    <row r="10" spans="1:6" ht="43.5" x14ac:dyDescent="0.35">
      <c r="A10" s="40"/>
      <c r="B10" s="39" t="s">
        <v>12</v>
      </c>
      <c r="C10" s="52"/>
      <c r="D10" s="49"/>
      <c r="E10" s="53"/>
      <c r="F10" s="51"/>
    </row>
    <row r="11" spans="1:6" ht="32.5" customHeight="1" x14ac:dyDescent="0.35">
      <c r="A11" s="40"/>
      <c r="B11" s="39" t="s">
        <v>13</v>
      </c>
      <c r="C11" s="52"/>
      <c r="D11" s="49"/>
      <c r="E11" s="53"/>
      <c r="F11" s="51"/>
    </row>
    <row r="12" spans="1:6" ht="29" x14ac:dyDescent="0.35">
      <c r="A12" s="40"/>
      <c r="B12" s="39" t="s">
        <v>76</v>
      </c>
      <c r="C12" s="52"/>
      <c r="D12" s="49"/>
      <c r="E12" s="53"/>
      <c r="F12" s="51"/>
    </row>
    <row r="13" spans="1:6" ht="43.5" x14ac:dyDescent="0.35">
      <c r="A13" s="40"/>
      <c r="B13" s="39" t="s">
        <v>77</v>
      </c>
      <c r="C13" s="52"/>
      <c r="D13" s="49"/>
      <c r="E13" s="53"/>
      <c r="F13" s="51"/>
    </row>
    <row r="14" spans="1:6" ht="43.5" x14ac:dyDescent="0.35">
      <c r="A14" s="40"/>
      <c r="B14" s="39" t="s">
        <v>14</v>
      </c>
      <c r="C14" s="52"/>
      <c r="D14" s="49"/>
      <c r="E14" s="53"/>
      <c r="F14" s="51"/>
    </row>
    <row r="15" spans="1:6" ht="29" x14ac:dyDescent="0.35">
      <c r="A15" s="40"/>
      <c r="B15" s="39" t="s">
        <v>15</v>
      </c>
      <c r="C15" s="52"/>
      <c r="D15" s="49"/>
      <c r="E15" s="53"/>
      <c r="F15" s="51"/>
    </row>
    <row r="16" spans="1:6" x14ac:dyDescent="0.35">
      <c r="A16" s="40"/>
      <c r="B16" s="39"/>
      <c r="C16" s="52"/>
      <c r="D16" s="49"/>
      <c r="E16" s="53"/>
      <c r="F16" s="51"/>
    </row>
    <row r="17" spans="1:6" ht="29" x14ac:dyDescent="0.35">
      <c r="A17" s="40"/>
      <c r="B17" s="39" t="s">
        <v>25</v>
      </c>
      <c r="C17" s="52"/>
      <c r="D17" s="49"/>
      <c r="E17" s="53"/>
      <c r="F17" s="51"/>
    </row>
    <row r="18" spans="1:6" x14ac:dyDescent="0.35">
      <c r="A18" s="40"/>
      <c r="B18" s="39"/>
      <c r="C18" s="52"/>
      <c r="D18" s="49"/>
      <c r="E18" s="53"/>
      <c r="F18" s="51" t="str">
        <f>IF(C18&lt;&gt;0,C18*E18,"")</f>
        <v/>
      </c>
    </row>
    <row r="19" spans="1:6" ht="29" x14ac:dyDescent="0.35">
      <c r="A19" s="40"/>
      <c r="B19" s="39" t="s">
        <v>18</v>
      </c>
      <c r="C19" s="52"/>
      <c r="D19" s="49"/>
      <c r="E19" s="53"/>
      <c r="F19" s="51"/>
    </row>
    <row r="20" spans="1:6" x14ac:dyDescent="0.35">
      <c r="A20" s="40"/>
      <c r="B20" s="39"/>
      <c r="C20" s="52"/>
      <c r="D20" s="49"/>
      <c r="E20" s="53"/>
      <c r="F20" s="51"/>
    </row>
    <row r="21" spans="1:6" x14ac:dyDescent="0.35">
      <c r="A21" s="40"/>
      <c r="B21" s="39" t="s">
        <v>16</v>
      </c>
      <c r="C21" s="52"/>
      <c r="D21" s="49"/>
      <c r="E21" s="53"/>
      <c r="F21" s="51"/>
    </row>
    <row r="22" spans="1:6" x14ac:dyDescent="0.35">
      <c r="A22" s="40"/>
      <c r="B22" s="39"/>
      <c r="C22" s="52"/>
      <c r="D22" s="49"/>
      <c r="E22" s="53"/>
      <c r="F22" s="51"/>
    </row>
    <row r="23" spans="1:6" x14ac:dyDescent="0.35">
      <c r="A23" s="40" t="s">
        <v>156</v>
      </c>
      <c r="B23" s="61" t="s">
        <v>39</v>
      </c>
      <c r="C23" s="52" t="s">
        <v>4</v>
      </c>
      <c r="D23" s="52">
        <v>1</v>
      </c>
      <c r="E23" s="53"/>
      <c r="F23" s="51">
        <f>Table1[[#This Row],[UNIT PRICE]]*Table1[[#This Row],[QTY]]</f>
        <v>0</v>
      </c>
    </row>
    <row r="24" spans="1:6" x14ac:dyDescent="0.35">
      <c r="A24" s="40" t="s">
        <v>157</v>
      </c>
      <c r="B24" s="61" t="s">
        <v>40</v>
      </c>
      <c r="C24" s="52" t="s">
        <v>4</v>
      </c>
      <c r="D24" s="52">
        <v>1</v>
      </c>
      <c r="E24" s="53"/>
      <c r="F24" s="51">
        <f>Table1[[#This Row],[UNIT PRICE]]*Table1[[#This Row],[QTY]]</f>
        <v>0</v>
      </c>
    </row>
    <row r="25" spans="1:6" x14ac:dyDescent="0.35">
      <c r="A25" s="40" t="s">
        <v>158</v>
      </c>
      <c r="B25" s="61" t="s">
        <v>112</v>
      </c>
      <c r="C25" s="52" t="s">
        <v>4</v>
      </c>
      <c r="D25" s="52">
        <v>1</v>
      </c>
      <c r="E25" s="53"/>
      <c r="F25" s="51">
        <f>Table1[[#This Row],[UNIT PRICE]]*Table1[[#This Row],[QTY]]</f>
        <v>0</v>
      </c>
    </row>
    <row r="26" spans="1:6" x14ac:dyDescent="0.35">
      <c r="A26" s="40" t="s">
        <v>159</v>
      </c>
      <c r="B26" s="61" t="s">
        <v>41</v>
      </c>
      <c r="C26" s="52" t="s">
        <v>4</v>
      </c>
      <c r="D26" s="52">
        <v>1</v>
      </c>
      <c r="E26" s="53"/>
      <c r="F26" s="51">
        <f>Table1[[#This Row],[UNIT PRICE]]*Table1[[#This Row],[QTY]]</f>
        <v>0</v>
      </c>
    </row>
    <row r="27" spans="1:6" x14ac:dyDescent="0.35">
      <c r="A27" s="40" t="s">
        <v>160</v>
      </c>
      <c r="B27" s="44" t="s">
        <v>74</v>
      </c>
      <c r="C27" s="52" t="s">
        <v>4</v>
      </c>
      <c r="D27" s="52">
        <v>1</v>
      </c>
      <c r="E27" s="53"/>
      <c r="F27" s="51">
        <f>Table1[[#This Row],[UNIT PRICE]]*Table1[[#This Row],[QTY]]</f>
        <v>0</v>
      </c>
    </row>
    <row r="28" spans="1:6" x14ac:dyDescent="0.35">
      <c r="A28" s="40" t="s">
        <v>161</v>
      </c>
      <c r="B28" s="44" t="s">
        <v>75</v>
      </c>
      <c r="C28" s="52" t="s">
        <v>4</v>
      </c>
      <c r="D28" s="52">
        <v>1</v>
      </c>
      <c r="E28" s="53"/>
      <c r="F28" s="51">
        <f>Table1[[#This Row],[UNIT PRICE]]*Table1[[#This Row],[QTY]]</f>
        <v>0</v>
      </c>
    </row>
    <row r="29" spans="1:6" x14ac:dyDescent="0.35">
      <c r="A29" s="40" t="s">
        <v>162</v>
      </c>
      <c r="B29" s="61" t="s">
        <v>114</v>
      </c>
      <c r="C29" s="52" t="s">
        <v>4</v>
      </c>
      <c r="D29" s="52">
        <v>1</v>
      </c>
      <c r="E29" s="53"/>
      <c r="F29" s="51">
        <f>Table1[[#This Row],[UNIT PRICE]]*Table1[[#This Row],[QTY]]</f>
        <v>0</v>
      </c>
    </row>
    <row r="30" spans="1:6" ht="29" x14ac:dyDescent="0.35">
      <c r="A30" s="40" t="s">
        <v>163</v>
      </c>
      <c r="B30" s="39" t="s">
        <v>33</v>
      </c>
      <c r="C30" s="52" t="s">
        <v>4</v>
      </c>
      <c r="D30" s="52">
        <v>1</v>
      </c>
      <c r="E30" s="53"/>
      <c r="F30" s="51">
        <f>Table1[[#This Row],[UNIT PRICE]]*Table1[[#This Row],[QTY]]</f>
        <v>0</v>
      </c>
    </row>
    <row r="31" spans="1:6" x14ac:dyDescent="0.35">
      <c r="A31" s="40" t="s">
        <v>164</v>
      </c>
      <c r="B31" s="69" t="s">
        <v>115</v>
      </c>
      <c r="C31" s="52" t="s">
        <v>4</v>
      </c>
      <c r="D31" s="52">
        <v>1</v>
      </c>
      <c r="E31" s="53"/>
      <c r="F31" s="51">
        <f>Table1[[#This Row],[UNIT PRICE]]*Table1[[#This Row],[QTY]]</f>
        <v>0</v>
      </c>
    </row>
    <row r="32" spans="1:6" x14ac:dyDescent="0.35">
      <c r="A32" s="40"/>
      <c r="B32" s="39"/>
      <c r="C32" s="52"/>
      <c r="D32" s="49"/>
      <c r="E32" s="53"/>
      <c r="F32" s="51"/>
    </row>
    <row r="33" spans="1:6" ht="36" customHeight="1" x14ac:dyDescent="0.35">
      <c r="A33" s="40"/>
      <c r="B33" s="58" t="s">
        <v>32</v>
      </c>
      <c r="C33" s="52"/>
      <c r="D33" s="49"/>
      <c r="E33" s="53"/>
      <c r="F33" s="51" t="str">
        <f>IF(C33&lt;&gt;0,C33*E33,"")</f>
        <v/>
      </c>
    </row>
    <row r="34" spans="1:6" ht="77" customHeight="1" x14ac:dyDescent="0.35">
      <c r="A34" s="40"/>
      <c r="B34" s="39" t="s">
        <v>126</v>
      </c>
      <c r="C34" s="52"/>
      <c r="D34" s="49"/>
      <c r="E34" s="53"/>
      <c r="F34" s="51"/>
    </row>
    <row r="35" spans="1:6" x14ac:dyDescent="0.35">
      <c r="A35" s="40" t="s">
        <v>165</v>
      </c>
      <c r="B35" s="39" t="s">
        <v>82</v>
      </c>
      <c r="C35" s="52" t="s">
        <v>5</v>
      </c>
      <c r="D35" s="49">
        <v>550</v>
      </c>
      <c r="E35" s="53"/>
      <c r="F35" s="51">
        <f>Table1[[#This Row],[UNIT PRICE]]*Table1[[#This Row],[QTY]]</f>
        <v>0</v>
      </c>
    </row>
    <row r="36" spans="1:6" x14ac:dyDescent="0.35">
      <c r="A36" s="40"/>
      <c r="B36" s="39" t="s">
        <v>111</v>
      </c>
      <c r="C36" s="52"/>
      <c r="D36" s="49"/>
      <c r="E36" s="53"/>
      <c r="F36" s="51"/>
    </row>
    <row r="37" spans="1:6" x14ac:dyDescent="0.35">
      <c r="A37" s="40"/>
      <c r="B37" s="58"/>
      <c r="C37" s="52"/>
      <c r="D37" s="49"/>
      <c r="E37" s="53"/>
      <c r="F37" s="51"/>
    </row>
    <row r="38" spans="1:6" ht="72.5" x14ac:dyDescent="0.35">
      <c r="A38" s="40"/>
      <c r="B38" s="39" t="s">
        <v>127</v>
      </c>
      <c r="C38" s="52"/>
      <c r="D38" s="49"/>
      <c r="E38" s="53"/>
      <c r="F38" s="51"/>
    </row>
    <row r="39" spans="1:6" x14ac:dyDescent="0.35">
      <c r="A39" s="40"/>
      <c r="B39" s="39"/>
      <c r="C39" s="52"/>
      <c r="D39" s="49"/>
      <c r="E39" s="53"/>
      <c r="F39" s="51"/>
    </row>
    <row r="40" spans="1:6" x14ac:dyDescent="0.35">
      <c r="A40" s="40" t="s">
        <v>166</v>
      </c>
      <c r="B40" s="39" t="s">
        <v>19</v>
      </c>
      <c r="C40" s="52"/>
      <c r="D40" s="49"/>
      <c r="E40" s="53"/>
      <c r="F40" s="51"/>
    </row>
    <row r="41" spans="1:6" x14ac:dyDescent="0.35">
      <c r="A41" s="40" t="s">
        <v>167</v>
      </c>
      <c r="B41" s="39" t="s">
        <v>81</v>
      </c>
      <c r="C41" s="52" t="s">
        <v>5</v>
      </c>
      <c r="D41" s="49">
        <v>100</v>
      </c>
      <c r="E41" s="53"/>
      <c r="F41" s="51">
        <f>Table1[[#This Row],[UNIT PRICE]]*Table1[[#This Row],[QTY]]</f>
        <v>0</v>
      </c>
    </row>
    <row r="42" spans="1:6" x14ac:dyDescent="0.35">
      <c r="A42" s="40" t="s">
        <v>168</v>
      </c>
      <c r="B42" s="39" t="s">
        <v>80</v>
      </c>
      <c r="C42" s="52" t="s">
        <v>5</v>
      </c>
      <c r="D42" s="49">
        <v>15</v>
      </c>
      <c r="E42" s="53"/>
      <c r="F42" s="51">
        <f>Table1[[#This Row],[UNIT PRICE]]*Table1[[#This Row],[QTY]]</f>
        <v>0</v>
      </c>
    </row>
    <row r="43" spans="1:6" x14ac:dyDescent="0.35">
      <c r="A43" s="40" t="s">
        <v>169</v>
      </c>
      <c r="B43" s="39" t="s">
        <v>97</v>
      </c>
      <c r="C43" s="52" t="s">
        <v>5</v>
      </c>
      <c r="D43" s="52">
        <v>200</v>
      </c>
      <c r="E43" s="53"/>
      <c r="F43" s="51">
        <f>Table1[[#This Row],[UNIT PRICE]]*Table1[[#This Row],[QTY]]</f>
        <v>0</v>
      </c>
    </row>
    <row r="44" spans="1:6" x14ac:dyDescent="0.35">
      <c r="A44" s="40" t="s">
        <v>170</v>
      </c>
      <c r="B44" s="39" t="s">
        <v>98</v>
      </c>
      <c r="C44" s="52" t="s">
        <v>5</v>
      </c>
      <c r="D44" s="52">
        <v>30</v>
      </c>
      <c r="E44" s="53"/>
      <c r="F44" s="51">
        <f>Table1[[#This Row],[UNIT PRICE]]*Table1[[#This Row],[QTY]]</f>
        <v>0</v>
      </c>
    </row>
    <row r="45" spans="1:6" x14ac:dyDescent="0.35">
      <c r="A45" s="40" t="s">
        <v>171</v>
      </c>
      <c r="B45" s="39" t="s">
        <v>99</v>
      </c>
      <c r="C45" s="52" t="s">
        <v>5</v>
      </c>
      <c r="D45" s="52">
        <v>75</v>
      </c>
      <c r="E45" s="53"/>
      <c r="F45" s="51">
        <f>Table1[[#This Row],[UNIT PRICE]]*Table1[[#This Row],[QTY]]</f>
        <v>0</v>
      </c>
    </row>
    <row r="46" spans="1:6" x14ac:dyDescent="0.35">
      <c r="A46" s="40" t="s">
        <v>172</v>
      </c>
      <c r="B46" s="39" t="s">
        <v>73</v>
      </c>
      <c r="C46" s="52" t="s">
        <v>5</v>
      </c>
      <c r="D46" s="52">
        <v>120</v>
      </c>
      <c r="E46" s="53"/>
      <c r="F46" s="51">
        <f>Table1[[#This Row],[UNIT PRICE]]*Table1[[#This Row],[QTY]]</f>
        <v>0</v>
      </c>
    </row>
    <row r="47" spans="1:6" x14ac:dyDescent="0.35">
      <c r="A47" s="40" t="s">
        <v>173</v>
      </c>
      <c r="B47" s="39" t="s">
        <v>70</v>
      </c>
      <c r="C47" s="52" t="s">
        <v>5</v>
      </c>
      <c r="D47" s="52">
        <v>15</v>
      </c>
      <c r="E47" s="53"/>
      <c r="F47" s="51">
        <f>Table1[[#This Row],[UNIT PRICE]]*Table1[[#This Row],[QTY]]</f>
        <v>0</v>
      </c>
    </row>
    <row r="48" spans="1:6" x14ac:dyDescent="0.35">
      <c r="A48" s="40" t="s">
        <v>174</v>
      </c>
      <c r="B48" s="39" t="s">
        <v>71</v>
      </c>
      <c r="C48" s="52" t="s">
        <v>5</v>
      </c>
      <c r="D48" s="52">
        <v>25</v>
      </c>
      <c r="E48" s="53"/>
      <c r="F48" s="51">
        <f>Table1[[#This Row],[UNIT PRICE]]*Table1[[#This Row],[QTY]]</f>
        <v>0</v>
      </c>
    </row>
    <row r="49" spans="1:6" x14ac:dyDescent="0.35">
      <c r="A49" s="40" t="s">
        <v>175</v>
      </c>
      <c r="B49" s="39" t="s">
        <v>72</v>
      </c>
      <c r="C49" s="52" t="s">
        <v>5</v>
      </c>
      <c r="D49" s="52">
        <v>10</v>
      </c>
      <c r="E49" s="53"/>
      <c r="F49" s="51">
        <f>Table1[[#This Row],[UNIT PRICE]]*Table1[[#This Row],[QTY]]</f>
        <v>0</v>
      </c>
    </row>
    <row r="50" spans="1:6" x14ac:dyDescent="0.35">
      <c r="A50" s="40" t="s">
        <v>176</v>
      </c>
      <c r="B50" s="39" t="s">
        <v>119</v>
      </c>
      <c r="C50" s="52" t="s">
        <v>5</v>
      </c>
      <c r="D50" s="52">
        <v>30</v>
      </c>
      <c r="E50" s="53"/>
      <c r="F50" s="51">
        <f>Table1[[#This Row],[UNIT PRICE]]*Table1[[#This Row],[QTY]]</f>
        <v>0</v>
      </c>
    </row>
    <row r="51" spans="1:6" x14ac:dyDescent="0.35">
      <c r="A51" s="40" t="s">
        <v>177</v>
      </c>
      <c r="B51" s="39" t="s">
        <v>117</v>
      </c>
      <c r="C51" s="52" t="s">
        <v>5</v>
      </c>
      <c r="D51" s="49">
        <v>100</v>
      </c>
      <c r="E51" s="53"/>
      <c r="F51" s="55"/>
    </row>
    <row r="52" spans="1:6" x14ac:dyDescent="0.35">
      <c r="A52" s="40" t="s">
        <v>178</v>
      </c>
      <c r="B52" s="39" t="s">
        <v>118</v>
      </c>
      <c r="C52" s="52" t="s">
        <v>5</v>
      </c>
      <c r="D52" s="49">
        <v>100</v>
      </c>
      <c r="E52" s="53"/>
      <c r="F52" s="55"/>
    </row>
    <row r="53" spans="1:6" x14ac:dyDescent="0.35">
      <c r="A53" s="40"/>
      <c r="B53" s="39"/>
      <c r="C53" s="52"/>
      <c r="D53" s="49"/>
      <c r="E53" s="53"/>
      <c r="F53" s="55"/>
    </row>
    <row r="54" spans="1:6" x14ac:dyDescent="0.35">
      <c r="A54" s="40"/>
      <c r="B54" s="39"/>
      <c r="C54" s="52"/>
      <c r="D54" s="49"/>
      <c r="E54" s="53"/>
      <c r="F54" s="55"/>
    </row>
    <row r="55" spans="1:6" x14ac:dyDescent="0.35">
      <c r="A55" s="40"/>
      <c r="B55" s="44" t="s">
        <v>20</v>
      </c>
      <c r="C55" s="52"/>
      <c r="D55" s="49"/>
      <c r="E55" s="53"/>
      <c r="F55" s="51"/>
    </row>
    <row r="56" spans="1:6" ht="87" x14ac:dyDescent="0.35">
      <c r="A56" s="40"/>
      <c r="B56" s="39" t="s">
        <v>128</v>
      </c>
      <c r="C56" s="52"/>
      <c r="D56" s="49"/>
      <c r="E56" s="53"/>
      <c r="F56" s="51"/>
    </row>
    <row r="57" spans="1:6" x14ac:dyDescent="0.35">
      <c r="A57" s="40"/>
      <c r="B57" s="39"/>
      <c r="C57" s="52"/>
      <c r="D57" s="49"/>
      <c r="E57" s="53"/>
      <c r="F57" s="51"/>
    </row>
    <row r="58" spans="1:6" ht="43.5" x14ac:dyDescent="0.35">
      <c r="A58" s="40" t="s">
        <v>179</v>
      </c>
      <c r="B58" s="39" t="s">
        <v>116</v>
      </c>
      <c r="C58" s="52" t="s">
        <v>5</v>
      </c>
      <c r="D58" s="49">
        <v>30</v>
      </c>
      <c r="E58" s="53"/>
      <c r="F58" s="51">
        <f>Table1[[#This Row],[UNIT PRICE]]*Table1[[#This Row],[QTY]]</f>
        <v>0</v>
      </c>
    </row>
    <row r="59" spans="1:6" ht="43.5" x14ac:dyDescent="0.35">
      <c r="A59" s="40" t="s">
        <v>180</v>
      </c>
      <c r="B59" s="39" t="s">
        <v>79</v>
      </c>
      <c r="C59" s="52" t="s">
        <v>5</v>
      </c>
      <c r="D59" s="49">
        <v>215</v>
      </c>
      <c r="E59" s="53"/>
      <c r="F59" s="51">
        <f>Table1[[#This Row],[UNIT PRICE]]*Table1[[#This Row],[QTY]]</f>
        <v>0</v>
      </c>
    </row>
    <row r="60" spans="1:6" ht="43.5" x14ac:dyDescent="0.35">
      <c r="A60" s="40" t="s">
        <v>181</v>
      </c>
      <c r="B60" s="39" t="s">
        <v>34</v>
      </c>
      <c r="C60" s="52" t="s">
        <v>5</v>
      </c>
      <c r="D60" s="49">
        <f>D44+D45</f>
        <v>105</v>
      </c>
      <c r="E60" s="53"/>
      <c r="F60" s="51">
        <f>Table1[[#This Row],[UNIT PRICE]]*Table1[[#This Row],[QTY]]</f>
        <v>0</v>
      </c>
    </row>
    <row r="61" spans="1:6" ht="43.5" x14ac:dyDescent="0.35">
      <c r="A61" s="40" t="s">
        <v>182</v>
      </c>
      <c r="B61" s="39" t="s">
        <v>78</v>
      </c>
      <c r="C61" s="52" t="s">
        <v>5</v>
      </c>
      <c r="D61" s="49">
        <f>D46</f>
        <v>120</v>
      </c>
      <c r="E61" s="53"/>
      <c r="F61" s="51">
        <f>Table1[[#This Row],[UNIT PRICE]]*Table1[[#This Row],[QTY]]</f>
        <v>0</v>
      </c>
    </row>
    <row r="62" spans="1:6" ht="43.5" x14ac:dyDescent="0.35">
      <c r="A62" s="40" t="s">
        <v>183</v>
      </c>
      <c r="B62" s="39" t="s">
        <v>38</v>
      </c>
      <c r="C62" s="52" t="s">
        <v>5</v>
      </c>
      <c r="D62" s="49">
        <f>D50+D49+D48+D47</f>
        <v>80</v>
      </c>
      <c r="E62" s="53"/>
      <c r="F62" s="51">
        <f>Table1[[#This Row],[UNIT PRICE]]*Table1[[#This Row],[QTY]]</f>
        <v>0</v>
      </c>
    </row>
    <row r="63" spans="1:6" x14ac:dyDescent="0.35">
      <c r="A63" s="40"/>
      <c r="B63" s="39"/>
      <c r="C63" s="52"/>
      <c r="D63" s="49"/>
      <c r="E63" s="53"/>
      <c r="F63" s="51"/>
    </row>
    <row r="64" spans="1:6" x14ac:dyDescent="0.35">
      <c r="A64" s="40"/>
      <c r="B64" s="44" t="s">
        <v>21</v>
      </c>
      <c r="C64" s="52"/>
      <c r="D64" s="49"/>
      <c r="E64" s="53"/>
      <c r="F64" s="51"/>
    </row>
    <row r="65" spans="1:8" ht="29" x14ac:dyDescent="0.35">
      <c r="A65" s="40" t="s">
        <v>184</v>
      </c>
      <c r="B65" s="39" t="s">
        <v>129</v>
      </c>
      <c r="C65" s="52" t="s">
        <v>5</v>
      </c>
      <c r="D65" s="49">
        <v>150</v>
      </c>
      <c r="E65" s="53"/>
      <c r="F65" s="51">
        <f>Table1[[#This Row],[UNIT PRICE]]*Table1[[#This Row],[QTY]]</f>
        <v>0</v>
      </c>
    </row>
    <row r="66" spans="1:8" x14ac:dyDescent="0.35">
      <c r="A66" s="40" t="s">
        <v>185</v>
      </c>
      <c r="B66" s="39" t="s">
        <v>130</v>
      </c>
      <c r="C66" s="52" t="s">
        <v>5</v>
      </c>
      <c r="D66" s="49">
        <v>150</v>
      </c>
      <c r="E66" s="53"/>
      <c r="F66" s="51">
        <f>Table1[[#This Row],[UNIT PRICE]]*Table1[[#This Row],[QTY]]</f>
        <v>0</v>
      </c>
    </row>
    <row r="67" spans="1:8" x14ac:dyDescent="0.35">
      <c r="A67" s="40"/>
      <c r="B67" s="39"/>
      <c r="C67" s="52"/>
      <c r="D67" s="49"/>
      <c r="E67" s="53"/>
      <c r="F67" s="55"/>
    </row>
    <row r="68" spans="1:8" x14ac:dyDescent="0.35">
      <c r="A68" s="40"/>
      <c r="B68" s="44" t="s">
        <v>26</v>
      </c>
      <c r="C68" s="52"/>
      <c r="D68" s="49"/>
      <c r="E68" s="53"/>
      <c r="F68" s="55"/>
    </row>
    <row r="69" spans="1:8" ht="43.5" x14ac:dyDescent="0.35">
      <c r="A69" s="40" t="s">
        <v>186</v>
      </c>
      <c r="B69" s="39" t="s">
        <v>131</v>
      </c>
      <c r="C69" s="52" t="s">
        <v>4</v>
      </c>
      <c r="D69" s="49">
        <v>2</v>
      </c>
      <c r="E69" s="53"/>
      <c r="F69" s="51">
        <f>Table1[[#This Row],[UNIT PRICE]]*Table1[[#This Row],[QTY]]</f>
        <v>0</v>
      </c>
    </row>
    <row r="70" spans="1:8" x14ac:dyDescent="0.35">
      <c r="A70" s="40"/>
      <c r="B70" s="39"/>
      <c r="C70" s="52"/>
      <c r="D70" s="49"/>
      <c r="E70" s="53"/>
      <c r="F70" s="51"/>
    </row>
    <row r="71" spans="1:8" x14ac:dyDescent="0.35">
      <c r="A71" s="40"/>
      <c r="B71" s="44" t="s">
        <v>29</v>
      </c>
      <c r="C71" s="56"/>
      <c r="D71" s="49"/>
      <c r="E71" s="53"/>
      <c r="F71" s="55"/>
    </row>
    <row r="72" spans="1:8" customFormat="1" x14ac:dyDescent="0.35">
      <c r="A72" s="40" t="s">
        <v>187</v>
      </c>
      <c r="B72" s="75" t="s">
        <v>85</v>
      </c>
      <c r="C72" s="43" t="s">
        <v>4</v>
      </c>
      <c r="D72" s="43">
        <v>3</v>
      </c>
      <c r="E72" s="57"/>
      <c r="F72" s="51">
        <f>Table1[[#This Row],[UNIT PRICE]]*Table1[[#This Row],[QTY]]</f>
        <v>0</v>
      </c>
      <c r="G72" s="29"/>
      <c r="H72" s="30"/>
    </row>
    <row r="73" spans="1:8" customFormat="1" x14ac:dyDescent="0.35">
      <c r="A73" s="40" t="s">
        <v>188</v>
      </c>
      <c r="B73" s="75" t="s">
        <v>109</v>
      </c>
      <c r="C73" s="43" t="s">
        <v>4</v>
      </c>
      <c r="D73" s="43">
        <v>9</v>
      </c>
      <c r="E73" s="57"/>
      <c r="F73" s="51">
        <f>Table1[[#This Row],[UNIT PRICE]]*Table1[[#This Row],[QTY]]</f>
        <v>0</v>
      </c>
      <c r="G73" s="29"/>
      <c r="H73" s="30"/>
    </row>
    <row r="74" spans="1:8" customFormat="1" x14ac:dyDescent="0.35">
      <c r="A74" s="40" t="s">
        <v>189</v>
      </c>
      <c r="B74" s="67" t="s">
        <v>89</v>
      </c>
      <c r="C74" s="43" t="s">
        <v>4</v>
      </c>
      <c r="D74" s="43">
        <v>8</v>
      </c>
      <c r="E74" s="57"/>
      <c r="F74" s="51">
        <f>Table1[[#This Row],[UNIT PRICE]]*Table1[[#This Row],[QTY]]</f>
        <v>0</v>
      </c>
      <c r="G74" s="29"/>
      <c r="H74" s="30"/>
    </row>
    <row r="75" spans="1:8" customFormat="1" x14ac:dyDescent="0.35">
      <c r="A75" s="40" t="s">
        <v>190</v>
      </c>
      <c r="B75" s="75" t="s">
        <v>86</v>
      </c>
      <c r="C75" s="43" t="s">
        <v>4</v>
      </c>
      <c r="D75" s="43">
        <v>3</v>
      </c>
      <c r="E75" s="57"/>
      <c r="F75" s="51">
        <f>Table1[[#This Row],[UNIT PRICE]]*Table1[[#This Row],[QTY]]</f>
        <v>0</v>
      </c>
      <c r="G75" s="29"/>
      <c r="H75" s="30"/>
    </row>
    <row r="76" spans="1:8" x14ac:dyDescent="0.35">
      <c r="A76" s="40" t="s">
        <v>191</v>
      </c>
      <c r="B76" s="76" t="s">
        <v>87</v>
      </c>
      <c r="C76" s="43" t="s">
        <v>4</v>
      </c>
      <c r="D76" s="50">
        <v>3</v>
      </c>
      <c r="E76" s="51"/>
      <c r="F76" s="51">
        <f>Table1[[#This Row],[UNIT PRICE]]*Table1[[#This Row],[QTY]]</f>
        <v>0</v>
      </c>
    </row>
    <row r="77" spans="1:8" x14ac:dyDescent="0.35">
      <c r="A77" s="40" t="s">
        <v>192</v>
      </c>
      <c r="B77" s="76" t="s">
        <v>88</v>
      </c>
      <c r="C77" s="52" t="s">
        <v>5</v>
      </c>
      <c r="D77" s="50">
        <f>(12+20+10)*2+75+25</f>
        <v>184</v>
      </c>
      <c r="E77" s="51"/>
      <c r="F77" s="51">
        <f>Table1[[#This Row],[UNIT PRICE]]*Table1[[#This Row],[QTY]]</f>
        <v>0</v>
      </c>
    </row>
    <row r="78" spans="1:8" x14ac:dyDescent="0.35">
      <c r="A78" s="40"/>
      <c r="B78" s="76"/>
      <c r="C78" s="52"/>
      <c r="D78" s="50"/>
      <c r="E78" s="51"/>
      <c r="F78" s="51">
        <f>Table1[[#This Row],[UNIT PRICE]]*Table1[[#This Row],[QTY]]</f>
        <v>0</v>
      </c>
    </row>
    <row r="79" spans="1:8" x14ac:dyDescent="0.35">
      <c r="A79" s="40" t="s">
        <v>193</v>
      </c>
      <c r="B79" s="74" t="s">
        <v>206</v>
      </c>
      <c r="C79" s="52" t="s">
        <v>4</v>
      </c>
      <c r="D79" s="50">
        <v>1</v>
      </c>
      <c r="E79" s="51"/>
      <c r="F79" s="51">
        <f>Table1[[#This Row],[UNIT PRICE]]*Table1[[#This Row],[QTY]]</f>
        <v>0</v>
      </c>
    </row>
    <row r="80" spans="1:8" ht="29" x14ac:dyDescent="0.35">
      <c r="A80" s="40"/>
      <c r="B80" s="72" t="s">
        <v>205</v>
      </c>
      <c r="C80" s="52"/>
      <c r="D80" s="50"/>
      <c r="E80" s="51"/>
      <c r="F80" s="51"/>
    </row>
    <row r="81" spans="1:6" ht="87" x14ac:dyDescent="0.35">
      <c r="A81" s="40"/>
      <c r="B81" s="71" t="s">
        <v>207</v>
      </c>
      <c r="C81" s="52"/>
      <c r="D81" s="50"/>
      <c r="E81" s="51"/>
      <c r="F81" s="51"/>
    </row>
    <row r="82" spans="1:6" ht="43.5" x14ac:dyDescent="0.35">
      <c r="A82" s="40"/>
      <c r="B82" s="71" t="s">
        <v>209</v>
      </c>
      <c r="C82" s="52"/>
      <c r="D82" s="50"/>
      <c r="E82" s="51"/>
      <c r="F82" s="51"/>
    </row>
    <row r="83" spans="1:6" ht="105.5" customHeight="1" x14ac:dyDescent="0.35">
      <c r="A83" s="40"/>
      <c r="B83" s="71" t="s">
        <v>208</v>
      </c>
      <c r="C83" s="52"/>
      <c r="D83" s="50"/>
      <c r="E83" s="51"/>
      <c r="F83" s="51"/>
    </row>
    <row r="84" spans="1:6" ht="116" x14ac:dyDescent="0.35">
      <c r="A84" s="40"/>
      <c r="B84" s="71" t="s">
        <v>210</v>
      </c>
      <c r="C84" s="52"/>
      <c r="D84" s="50"/>
      <c r="E84" s="51"/>
      <c r="F84" s="51"/>
    </row>
    <row r="85" spans="1:6" x14ac:dyDescent="0.35">
      <c r="A85" s="40"/>
      <c r="B85" s="39"/>
      <c r="C85" s="52"/>
      <c r="D85" s="50"/>
      <c r="E85" s="51"/>
      <c r="F85" s="51"/>
    </row>
    <row r="86" spans="1:6" ht="29" x14ac:dyDescent="0.35">
      <c r="A86" s="40"/>
      <c r="B86" s="44" t="s">
        <v>31</v>
      </c>
      <c r="C86" s="52"/>
      <c r="D86" s="49"/>
      <c r="E86" s="53"/>
      <c r="F86" s="55"/>
    </row>
    <row r="87" spans="1:6" x14ac:dyDescent="0.35">
      <c r="A87" s="40"/>
      <c r="B87" s="39"/>
      <c r="C87" s="52"/>
      <c r="D87" s="49"/>
      <c r="E87" s="53"/>
      <c r="F87" s="55"/>
    </row>
    <row r="88" spans="1:6" ht="58" x14ac:dyDescent="0.35">
      <c r="A88" s="40"/>
      <c r="B88" s="39" t="s">
        <v>100</v>
      </c>
      <c r="C88" s="52"/>
      <c r="D88" s="50"/>
      <c r="E88" s="51"/>
      <c r="F88" s="51"/>
    </row>
    <row r="89" spans="1:6" x14ac:dyDescent="0.35">
      <c r="A89" s="40"/>
      <c r="B89" s="39"/>
      <c r="C89" s="52"/>
      <c r="D89" s="50"/>
      <c r="E89" s="51"/>
      <c r="F89" s="51"/>
    </row>
    <row r="90" spans="1:6" x14ac:dyDescent="0.35">
      <c r="A90" s="40" t="s">
        <v>194</v>
      </c>
      <c r="B90" s="39" t="s">
        <v>108</v>
      </c>
      <c r="C90" s="54" t="s">
        <v>5</v>
      </c>
      <c r="D90" s="50">
        <v>100</v>
      </c>
      <c r="E90" s="53"/>
      <c r="F90" s="51">
        <f>Table1[[#This Row],[UNIT PRICE]]*Table1[[#This Row],[QTY]]</f>
        <v>0</v>
      </c>
    </row>
    <row r="91" spans="1:6" x14ac:dyDescent="0.35">
      <c r="A91" s="40" t="s">
        <v>195</v>
      </c>
      <c r="B91" s="39" t="s">
        <v>27</v>
      </c>
      <c r="C91" s="52" t="s">
        <v>5</v>
      </c>
      <c r="D91" s="50">
        <v>100</v>
      </c>
      <c r="E91" s="53"/>
      <c r="F91" s="51">
        <f>Table1[[#This Row],[UNIT PRICE]]*Table1[[#This Row],[QTY]]</f>
        <v>0</v>
      </c>
    </row>
    <row r="92" spans="1:6" x14ac:dyDescent="0.35">
      <c r="A92" s="40" t="s">
        <v>196</v>
      </c>
      <c r="B92" s="39" t="s">
        <v>68</v>
      </c>
      <c r="C92" s="52" t="s">
        <v>5</v>
      </c>
      <c r="D92" s="50">
        <v>100</v>
      </c>
      <c r="E92" s="53"/>
      <c r="F92" s="51">
        <f>Table1[[#This Row],[UNIT PRICE]]*Table1[[#This Row],[QTY]]</f>
        <v>0</v>
      </c>
    </row>
    <row r="93" spans="1:6" x14ac:dyDescent="0.35">
      <c r="A93" s="40" t="s">
        <v>197</v>
      </c>
      <c r="B93" s="39" t="s">
        <v>69</v>
      </c>
      <c r="C93" s="52" t="s">
        <v>5</v>
      </c>
      <c r="D93" s="50">
        <v>100</v>
      </c>
      <c r="E93" s="53"/>
      <c r="F93" s="51">
        <f>Table1[[#This Row],[UNIT PRICE]]*Table1[[#This Row],[QTY]]</f>
        <v>0</v>
      </c>
    </row>
    <row r="94" spans="1:6" x14ac:dyDescent="0.35">
      <c r="A94" s="40"/>
      <c r="B94" s="39"/>
      <c r="C94" s="52"/>
      <c r="D94" s="50"/>
      <c r="E94" s="53"/>
      <c r="F94" s="51"/>
    </row>
    <row r="95" spans="1:6" x14ac:dyDescent="0.35">
      <c r="A95" t="s">
        <v>36</v>
      </c>
      <c r="B95"/>
      <c r="C95"/>
      <c r="D95"/>
      <c r="E95"/>
      <c r="F95" s="31">
        <f>SUBTOTAL(109,Table1[TOTAL USD])</f>
        <v>0</v>
      </c>
    </row>
    <row r="96" spans="1:6" x14ac:dyDescent="0.35">
      <c r="A96" s="1"/>
      <c r="B96" s="22"/>
      <c r="E96" s="23"/>
      <c r="F96" s="23"/>
    </row>
  </sheetData>
  <mergeCells count="1">
    <mergeCell ref="A1:F1"/>
  </mergeCells>
  <phoneticPr fontId="15" type="noConversion"/>
  <printOptions horizontalCentered="1"/>
  <pageMargins left="0.25" right="0.25" top="0.75" bottom="0.75" header="0.3" footer="0.3"/>
  <pageSetup paperSize="9" fitToHeight="0" orientation="portrait" r:id="rId1"/>
  <headerFooter>
    <oddFooter>&amp;R&amp;P/&amp;N</oddFooter>
  </headerFooter>
  <rowBreaks count="1" manualBreakCount="1">
    <brk id="54" max="5"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5FF4E-8D82-46F6-AC24-870C62B3C4BA}">
  <sheetPr>
    <pageSetUpPr fitToPage="1"/>
  </sheetPr>
  <dimension ref="A1:F32"/>
  <sheetViews>
    <sheetView showGridLines="0" zoomScaleNormal="100" zoomScaleSheetLayoutView="85" workbookViewId="0">
      <pane xSplit="3" topLeftCell="D1" activePane="topRight" state="frozen"/>
      <selection activeCell="B25" sqref="B25"/>
      <selection pane="topRight" activeCell="G5" sqref="G5"/>
    </sheetView>
  </sheetViews>
  <sheetFormatPr defaultColWidth="9" defaultRowHeight="14.5" x14ac:dyDescent="0.35"/>
  <cols>
    <col min="1" max="1" width="7.1796875" style="4" customWidth="1"/>
    <col min="2" max="2" width="50.54296875" style="32" customWidth="1"/>
    <col min="3" max="3" width="8.54296875" style="33" customWidth="1"/>
    <col min="4" max="4" width="8.54296875" style="4" customWidth="1"/>
    <col min="5" max="5" width="13.54296875" style="6" customWidth="1"/>
    <col min="6" max="6" width="13.26953125" style="6" customWidth="1"/>
    <col min="7" max="16384" width="9" style="3"/>
  </cols>
  <sheetData>
    <row r="1" spans="1:6" ht="25" customHeight="1" x14ac:dyDescent="0.35">
      <c r="A1" s="83" t="s">
        <v>59</v>
      </c>
      <c r="B1" s="83"/>
      <c r="C1" s="83"/>
      <c r="D1" s="83"/>
      <c r="E1" s="83"/>
      <c r="F1" s="83"/>
    </row>
    <row r="2" spans="1:6" s="4" customFormat="1" ht="25" customHeight="1" x14ac:dyDescent="0.35">
      <c r="A2" s="35" t="s">
        <v>0</v>
      </c>
      <c r="B2" s="36" t="s">
        <v>1</v>
      </c>
      <c r="C2" s="35" t="s">
        <v>3</v>
      </c>
      <c r="D2" s="37" t="s">
        <v>2</v>
      </c>
      <c r="E2" s="38" t="s">
        <v>23</v>
      </c>
      <c r="F2" s="38" t="s">
        <v>35</v>
      </c>
    </row>
    <row r="3" spans="1:6" x14ac:dyDescent="0.35">
      <c r="A3" s="46"/>
      <c r="B3" s="45"/>
      <c r="C3" s="47"/>
      <c r="D3" s="42"/>
      <c r="E3" s="48"/>
      <c r="F3" s="48"/>
    </row>
    <row r="4" spans="1:6" x14ac:dyDescent="0.35">
      <c r="A4" s="46"/>
      <c r="B4" s="65" t="s">
        <v>61</v>
      </c>
      <c r="C4" s="47"/>
      <c r="D4" s="42"/>
      <c r="E4" s="48"/>
      <c r="F4" s="48"/>
    </row>
    <row r="5" spans="1:6" ht="58" x14ac:dyDescent="0.35">
      <c r="A5" s="46"/>
      <c r="B5" s="45" t="s">
        <v>60</v>
      </c>
      <c r="C5" s="47"/>
      <c r="D5" s="42"/>
      <c r="E5" s="48"/>
      <c r="F5" s="48"/>
    </row>
    <row r="6" spans="1:6" ht="87" x14ac:dyDescent="0.35">
      <c r="A6" s="46" t="s">
        <v>156</v>
      </c>
      <c r="B6" s="45" t="s">
        <v>132</v>
      </c>
      <c r="C6" s="47" t="s">
        <v>4</v>
      </c>
      <c r="D6" s="42">
        <v>86</v>
      </c>
      <c r="E6" s="48"/>
      <c r="F6" s="48">
        <f>Table335710[[#This Row],[UNIT PRICE]]*Table335710[[#This Row],[QTY]]</f>
        <v>0</v>
      </c>
    </row>
    <row r="7" spans="1:6" x14ac:dyDescent="0.35">
      <c r="A7" s="46"/>
      <c r="B7" s="45"/>
      <c r="C7" s="47"/>
      <c r="D7" s="42"/>
      <c r="E7" s="48"/>
      <c r="F7" s="48"/>
    </row>
    <row r="8" spans="1:6" x14ac:dyDescent="0.35">
      <c r="A8" s="46"/>
      <c r="B8" s="74" t="s">
        <v>145</v>
      </c>
      <c r="C8" s="47"/>
      <c r="D8" s="42"/>
      <c r="E8" s="48"/>
      <c r="F8" s="48"/>
    </row>
    <row r="9" spans="1:6" ht="107.5" customHeight="1" x14ac:dyDescent="0.35">
      <c r="A9" s="46"/>
      <c r="B9" s="72" t="s">
        <v>143</v>
      </c>
      <c r="C9" s="47"/>
      <c r="D9" s="42"/>
      <c r="E9" s="48"/>
      <c r="F9" s="48"/>
    </row>
    <row r="10" spans="1:6" ht="101.5" x14ac:dyDescent="0.35">
      <c r="A10" s="46" t="s">
        <v>157</v>
      </c>
      <c r="B10" s="72" t="s">
        <v>144</v>
      </c>
      <c r="C10" s="47" t="s">
        <v>64</v>
      </c>
      <c r="D10" s="42">
        <v>1</v>
      </c>
      <c r="E10" s="48"/>
      <c r="F10" s="48">
        <f>Table335710[[#This Row],[UNIT PRICE]]*Table335710[[#This Row],[QTY]]</f>
        <v>0</v>
      </c>
    </row>
    <row r="11" spans="1:6" x14ac:dyDescent="0.35">
      <c r="A11" s="46"/>
      <c r="B11" s="71"/>
      <c r="C11" s="47"/>
      <c r="D11" s="42"/>
      <c r="E11" s="48"/>
      <c r="F11" s="48"/>
    </row>
    <row r="12" spans="1:6" x14ac:dyDescent="0.35">
      <c r="A12" s="46"/>
      <c r="B12" s="45"/>
      <c r="C12" s="47"/>
      <c r="D12" s="42"/>
      <c r="E12" s="48"/>
      <c r="F12" s="48"/>
    </row>
    <row r="13" spans="1:6" x14ac:dyDescent="0.35">
      <c r="A13" s="46"/>
      <c r="B13" s="65" t="s">
        <v>62</v>
      </c>
      <c r="C13" s="47"/>
      <c r="D13" s="42"/>
      <c r="E13" s="48"/>
      <c r="F13" s="48"/>
    </row>
    <row r="14" spans="1:6" ht="159.5" x14ac:dyDescent="0.35">
      <c r="A14" s="46"/>
      <c r="B14" s="45" t="s">
        <v>135</v>
      </c>
      <c r="C14" s="47"/>
      <c r="D14" s="42"/>
      <c r="E14" s="48"/>
      <c r="F14" s="48"/>
    </row>
    <row r="15" spans="1:6" ht="43.5" x14ac:dyDescent="0.35">
      <c r="A15" s="46"/>
      <c r="B15" s="45" t="s">
        <v>134</v>
      </c>
      <c r="C15" s="47"/>
      <c r="D15" s="42"/>
      <c r="E15" s="48"/>
      <c r="F15" s="48">
        <f>Table335710[[#This Row],[UNIT PRICE]]*Table335710[[#This Row],[QTY]]</f>
        <v>0</v>
      </c>
    </row>
    <row r="16" spans="1:6" ht="29" x14ac:dyDescent="0.35">
      <c r="A16" s="46" t="s">
        <v>158</v>
      </c>
      <c r="B16" s="65" t="s">
        <v>133</v>
      </c>
      <c r="C16" s="47" t="s">
        <v>4</v>
      </c>
      <c r="D16" s="42">
        <v>1</v>
      </c>
      <c r="E16" s="48"/>
      <c r="F16" s="48">
        <f>Table335710[[#This Row],[UNIT PRICE]]*Table335710[[#This Row],[QTY]]</f>
        <v>0</v>
      </c>
    </row>
    <row r="17" spans="1:6" x14ac:dyDescent="0.35">
      <c r="A17" s="62"/>
      <c r="B17" s="63"/>
      <c r="C17" s="62"/>
      <c r="D17" s="62"/>
      <c r="E17" s="64"/>
      <c r="F17" s="64"/>
    </row>
    <row r="18" spans="1:6" x14ac:dyDescent="0.35">
      <c r="A18" s="62"/>
      <c r="B18" s="66" t="s">
        <v>136</v>
      </c>
      <c r="C18" s="62"/>
      <c r="D18" s="62"/>
      <c r="E18" s="64"/>
      <c r="F18" s="64"/>
    </row>
    <row r="19" spans="1:6" ht="58" x14ac:dyDescent="0.35">
      <c r="A19" s="62"/>
      <c r="B19" s="63" t="s">
        <v>137</v>
      </c>
      <c r="C19" s="62"/>
      <c r="D19" s="62"/>
      <c r="E19" s="64"/>
      <c r="F19" s="64"/>
    </row>
    <row r="20" spans="1:6" ht="58" x14ac:dyDescent="0.35">
      <c r="A20" s="62" t="s">
        <v>159</v>
      </c>
      <c r="B20" s="63" t="s">
        <v>138</v>
      </c>
      <c r="C20" s="62" t="s">
        <v>4</v>
      </c>
      <c r="D20" s="62">
        <v>1</v>
      </c>
      <c r="E20" s="64"/>
      <c r="F20" s="64">
        <f>Table335710[[#This Row],[UNIT PRICE]]*Table335710[[#This Row],[QTY]]</f>
        <v>0</v>
      </c>
    </row>
    <row r="21" spans="1:6" x14ac:dyDescent="0.35">
      <c r="A21" s="62"/>
      <c r="B21" s="63"/>
      <c r="C21" s="62"/>
      <c r="D21" s="62"/>
      <c r="E21" s="64"/>
      <c r="F21" s="64"/>
    </row>
    <row r="22" spans="1:6" x14ac:dyDescent="0.35">
      <c r="A22" s="62"/>
      <c r="B22" s="66" t="s">
        <v>65</v>
      </c>
      <c r="C22" s="62"/>
      <c r="D22" s="62"/>
      <c r="E22" s="64"/>
      <c r="F22" s="64"/>
    </row>
    <row r="23" spans="1:6" x14ac:dyDescent="0.35">
      <c r="A23" s="62" t="s">
        <v>160</v>
      </c>
      <c r="B23" s="63" t="s">
        <v>63</v>
      </c>
      <c r="C23" s="62" t="s">
        <v>64</v>
      </c>
      <c r="D23" s="62">
        <v>1</v>
      </c>
      <c r="E23" s="64"/>
      <c r="F23" s="64">
        <f>Table335710[[#This Row],[UNIT PRICE]]*Table335710[[#This Row],[QTY]]</f>
        <v>0</v>
      </c>
    </row>
    <row r="24" spans="1:6" ht="87" x14ac:dyDescent="0.35">
      <c r="A24" s="62"/>
      <c r="B24" s="72" t="s">
        <v>142</v>
      </c>
      <c r="C24" s="62"/>
      <c r="D24" s="62"/>
      <c r="E24" s="64"/>
      <c r="F24" s="64"/>
    </row>
    <row r="25" spans="1:6" ht="43.5" x14ac:dyDescent="0.35">
      <c r="A25" s="62"/>
      <c r="B25" s="73" t="s">
        <v>140</v>
      </c>
      <c r="C25" s="62"/>
      <c r="D25" s="62"/>
      <c r="E25" s="64"/>
      <c r="F25" s="64">
        <f>Table335710[[#This Row],[UNIT PRICE]]*Table335710[[#This Row],[QTY]]</f>
        <v>0</v>
      </c>
    </row>
    <row r="26" spans="1:6" ht="116" x14ac:dyDescent="0.35">
      <c r="A26" s="62"/>
      <c r="B26" s="73" t="s">
        <v>141</v>
      </c>
      <c r="C26" s="62"/>
      <c r="D26" s="62"/>
      <c r="E26" s="64"/>
      <c r="F26" s="64">
        <f>Table335710[[#This Row],[UNIT PRICE]]*Table335710[[#This Row],[QTY]]</f>
        <v>0</v>
      </c>
    </row>
    <row r="27" spans="1:6" x14ac:dyDescent="0.35">
      <c r="A27" s="62"/>
      <c r="B27" s="72"/>
      <c r="C27" s="62"/>
      <c r="D27" s="62"/>
      <c r="E27" s="64"/>
      <c r="F27" s="64">
        <f>Table335710[[#This Row],[UNIT PRICE]]*Table335710[[#This Row],[QTY]]</f>
        <v>0</v>
      </c>
    </row>
    <row r="28" spans="1:6" ht="29" x14ac:dyDescent="0.35">
      <c r="A28" s="62" t="s">
        <v>161</v>
      </c>
      <c r="B28" s="63" t="s">
        <v>139</v>
      </c>
      <c r="C28" s="62"/>
      <c r="D28" s="62"/>
      <c r="E28" s="64"/>
      <c r="F28" s="64"/>
    </row>
    <row r="29" spans="1:6" x14ac:dyDescent="0.35">
      <c r="A29" s="62"/>
      <c r="B29" s="63" t="s">
        <v>66</v>
      </c>
      <c r="C29" s="62" t="s">
        <v>5</v>
      </c>
      <c r="D29" s="62">
        <f>35*2*8*1.2</f>
        <v>672</v>
      </c>
      <c r="E29" s="64"/>
      <c r="F29" s="64">
        <f>Table335710[[#This Row],[UNIT PRICE]]*Table335710[[#This Row],[QTY]]</f>
        <v>0</v>
      </c>
    </row>
    <row r="30" spans="1:6" x14ac:dyDescent="0.35">
      <c r="A30" s="62"/>
      <c r="B30" s="63"/>
      <c r="C30" s="62"/>
      <c r="D30" s="62"/>
      <c r="E30" s="64"/>
      <c r="F30" s="64"/>
    </row>
    <row r="31" spans="1:6" x14ac:dyDescent="0.35">
      <c r="A31" s="62"/>
      <c r="B31" s="63"/>
      <c r="C31" s="62"/>
      <c r="D31" s="62"/>
      <c r="E31" s="64"/>
      <c r="F31" s="64"/>
    </row>
    <row r="32" spans="1:6" x14ac:dyDescent="0.35">
      <c r="A32" t="s">
        <v>36</v>
      </c>
      <c r="B32"/>
      <c r="C32"/>
      <c r="D32"/>
      <c r="E32"/>
      <c r="F32" s="31">
        <f>SUBTOTAL(109,Table335710[TOTAL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25AEB-588B-45C1-A99B-7572390BD91D}">
  <sheetPr>
    <pageSetUpPr fitToPage="1"/>
  </sheetPr>
  <dimension ref="A1:F21"/>
  <sheetViews>
    <sheetView showGridLines="0" zoomScale="110" zoomScaleNormal="110" zoomScaleSheetLayoutView="100" workbookViewId="0">
      <pane xSplit="3" topLeftCell="D1" activePane="topRight" state="frozen"/>
      <selection activeCell="B25" sqref="B25"/>
      <selection pane="topRight" activeCell="E7" sqref="E7"/>
    </sheetView>
  </sheetViews>
  <sheetFormatPr defaultColWidth="9" defaultRowHeight="14.5" x14ac:dyDescent="0.35"/>
  <cols>
    <col min="1" max="1" width="7.1796875" style="4" customWidth="1"/>
    <col min="2" max="2" width="51.1796875" style="32" customWidth="1"/>
    <col min="3" max="3" width="8.54296875" style="33" customWidth="1"/>
    <col min="4" max="4" width="8.54296875" style="4" customWidth="1"/>
    <col min="5" max="5" width="13.54296875" style="6" customWidth="1"/>
    <col min="6" max="6" width="13.26953125" style="6" customWidth="1"/>
    <col min="7" max="16384" width="9" style="3"/>
  </cols>
  <sheetData>
    <row r="1" spans="1:6" ht="25" customHeight="1" x14ac:dyDescent="0.35">
      <c r="A1" s="83" t="s">
        <v>121</v>
      </c>
      <c r="B1" s="83"/>
      <c r="C1" s="83"/>
      <c r="D1" s="83"/>
      <c r="E1" s="83"/>
      <c r="F1" s="83"/>
    </row>
    <row r="2" spans="1:6" s="4" customFormat="1" ht="25" customHeight="1" x14ac:dyDescent="0.35">
      <c r="A2" s="35" t="s">
        <v>0</v>
      </c>
      <c r="B2" s="36" t="s">
        <v>1</v>
      </c>
      <c r="C2" s="35" t="s">
        <v>3</v>
      </c>
      <c r="D2" s="37" t="s">
        <v>2</v>
      </c>
      <c r="E2" s="38" t="s">
        <v>23</v>
      </c>
      <c r="F2" s="38" t="s">
        <v>35</v>
      </c>
    </row>
    <row r="3" spans="1:6" x14ac:dyDescent="0.35">
      <c r="A3" s="46"/>
      <c r="B3" s="45"/>
      <c r="C3" s="47"/>
      <c r="D3" s="42"/>
      <c r="E3" s="48"/>
      <c r="F3" s="48"/>
    </row>
    <row r="4" spans="1:6" x14ac:dyDescent="0.35">
      <c r="A4" s="46"/>
      <c r="B4" s="65" t="s">
        <v>90</v>
      </c>
      <c r="C4" s="47"/>
      <c r="D4" s="42"/>
      <c r="E4" s="48"/>
      <c r="F4" s="48"/>
    </row>
    <row r="5" spans="1:6" ht="43.5" x14ac:dyDescent="0.35">
      <c r="A5" s="62" t="s">
        <v>156</v>
      </c>
      <c r="B5" s="63" t="s">
        <v>146</v>
      </c>
      <c r="C5" s="62" t="s">
        <v>4</v>
      </c>
      <c r="D5" s="62">
        <v>1</v>
      </c>
      <c r="E5" s="64"/>
      <c r="F5" s="64">
        <f>Table33571011[[#This Row],[UNIT PRICE]]*Table33571011[[#This Row],[QTY]]</f>
        <v>0</v>
      </c>
    </row>
    <row r="6" spans="1:6" x14ac:dyDescent="0.35">
      <c r="A6" s="62"/>
      <c r="B6" s="63"/>
      <c r="C6" s="62"/>
      <c r="D6" s="62"/>
      <c r="E6" s="64"/>
      <c r="F6" s="64"/>
    </row>
    <row r="7" spans="1:6" x14ac:dyDescent="0.35">
      <c r="A7" s="62"/>
      <c r="B7" s="66" t="s">
        <v>91</v>
      </c>
      <c r="C7" s="62"/>
      <c r="D7" s="62"/>
      <c r="E7" s="64"/>
      <c r="F7" s="64"/>
    </row>
    <row r="8" spans="1:6" ht="58" x14ac:dyDescent="0.35">
      <c r="A8" s="62" t="s">
        <v>157</v>
      </c>
      <c r="B8" s="63" t="s">
        <v>147</v>
      </c>
      <c r="C8" s="62" t="s">
        <v>4</v>
      </c>
      <c r="D8" s="62">
        <v>1</v>
      </c>
      <c r="E8" s="64"/>
      <c r="F8" s="64">
        <f>Table33571011[[#This Row],[UNIT PRICE]]*Table33571011[[#This Row],[QTY]]</f>
        <v>0</v>
      </c>
    </row>
    <row r="9" spans="1:6" x14ac:dyDescent="0.35">
      <c r="A9" s="62"/>
      <c r="B9" s="63"/>
      <c r="C9" s="62"/>
      <c r="D9" s="62"/>
      <c r="E9" s="64"/>
      <c r="F9" s="64"/>
    </row>
    <row r="10" spans="1:6" x14ac:dyDescent="0.35">
      <c r="A10" s="62" t="s">
        <v>158</v>
      </c>
      <c r="B10" s="63" t="s">
        <v>92</v>
      </c>
      <c r="C10" s="62" t="s">
        <v>4</v>
      </c>
      <c r="D10" s="62">
        <v>1</v>
      </c>
      <c r="E10" s="64"/>
      <c r="F10" s="64">
        <f>Table33571011[[#This Row],[UNIT PRICE]]*Table33571011[[#This Row],[QTY]]</f>
        <v>0</v>
      </c>
    </row>
    <row r="11" spans="1:6" x14ac:dyDescent="0.35">
      <c r="A11" s="62"/>
      <c r="B11" s="63"/>
      <c r="C11" s="62"/>
      <c r="D11" s="62"/>
      <c r="E11" s="64"/>
      <c r="F11" s="64"/>
    </row>
    <row r="12" spans="1:6" x14ac:dyDescent="0.35">
      <c r="A12" s="62" t="s">
        <v>159</v>
      </c>
      <c r="B12" s="68" t="s">
        <v>93</v>
      </c>
      <c r="C12" s="62" t="s">
        <v>4</v>
      </c>
      <c r="D12" s="62">
        <v>1</v>
      </c>
      <c r="E12" s="64"/>
      <c r="F12" s="64">
        <f>Table33571011[[#This Row],[UNIT PRICE]]*Table33571011[[#This Row],[QTY]]</f>
        <v>0</v>
      </c>
    </row>
    <row r="13" spans="1:6" x14ac:dyDescent="0.35">
      <c r="A13" s="62"/>
      <c r="B13" s="63"/>
      <c r="C13" s="62"/>
      <c r="D13" s="62"/>
      <c r="E13" s="64"/>
      <c r="F13" s="64"/>
    </row>
    <row r="14" spans="1:6" x14ac:dyDescent="0.35">
      <c r="A14" s="62" t="s">
        <v>160</v>
      </c>
      <c r="B14" s="68" t="s">
        <v>96</v>
      </c>
      <c r="C14" s="62" t="s">
        <v>4</v>
      </c>
      <c r="D14" s="62">
        <v>1</v>
      </c>
      <c r="E14" s="64"/>
      <c r="F14" s="64">
        <f>Table33571011[[#This Row],[UNIT PRICE]]*Table33571011[[#This Row],[QTY]]</f>
        <v>0</v>
      </c>
    </row>
    <row r="15" spans="1:6" x14ac:dyDescent="0.35">
      <c r="A15" s="62"/>
      <c r="B15" s="63"/>
      <c r="C15" s="62"/>
      <c r="D15" s="62"/>
      <c r="E15" s="64"/>
      <c r="F15" s="64"/>
    </row>
    <row r="16" spans="1:6" x14ac:dyDescent="0.35">
      <c r="A16" s="62" t="s">
        <v>161</v>
      </c>
      <c r="B16" s="63" t="s">
        <v>94</v>
      </c>
      <c r="C16" s="62" t="s">
        <v>4</v>
      </c>
      <c r="D16" s="62">
        <v>1</v>
      </c>
      <c r="E16" s="64"/>
      <c r="F16" s="64">
        <f>Table33571011[[#This Row],[UNIT PRICE]]*Table33571011[[#This Row],[QTY]]</f>
        <v>0</v>
      </c>
    </row>
    <row r="17" spans="1:6" x14ac:dyDescent="0.35">
      <c r="A17" s="62"/>
      <c r="B17" s="63"/>
      <c r="C17" s="62"/>
      <c r="D17" s="62"/>
      <c r="E17" s="64"/>
      <c r="F17" s="64">
        <f>Table33571011[[#This Row],[UNIT PRICE]]*Table33571011[[#This Row],[QTY]]</f>
        <v>0</v>
      </c>
    </row>
    <row r="18" spans="1:6" ht="13.5" customHeight="1" x14ac:dyDescent="0.35">
      <c r="A18" s="62" t="s">
        <v>162</v>
      </c>
      <c r="B18" s="63" t="s">
        <v>95</v>
      </c>
      <c r="C18" s="62" t="s">
        <v>4</v>
      </c>
      <c r="D18" s="62">
        <v>1</v>
      </c>
      <c r="E18" s="64"/>
      <c r="F18" s="64">
        <f>Table33571011[[#This Row],[UNIT PRICE]]*Table33571011[[#This Row],[QTY]]</f>
        <v>0</v>
      </c>
    </row>
    <row r="19" spans="1:6" x14ac:dyDescent="0.35">
      <c r="A19" s="62"/>
      <c r="B19" s="63"/>
      <c r="C19" s="62"/>
      <c r="D19" s="62"/>
      <c r="E19" s="64"/>
      <c r="F19" s="64"/>
    </row>
    <row r="20" spans="1:6" x14ac:dyDescent="0.35">
      <c r="A20" s="62"/>
      <c r="B20" s="63"/>
      <c r="C20" s="62"/>
      <c r="D20" s="62"/>
      <c r="E20" s="64"/>
      <c r="F20" s="64"/>
    </row>
    <row r="21" spans="1:6" x14ac:dyDescent="0.35">
      <c r="A21" t="s">
        <v>36</v>
      </c>
      <c r="B21"/>
      <c r="C21"/>
      <c r="D21"/>
      <c r="E21"/>
      <c r="F21" s="31">
        <f>SUBTOTAL(109,Table33571011[TOTAL USD])</f>
        <v>0</v>
      </c>
    </row>
  </sheetData>
  <mergeCells count="1">
    <mergeCell ref="A1:F1"/>
  </mergeCells>
  <printOptions horizontalCentered="1"/>
  <pageMargins left="0.25" right="0.25" top="0.75" bottom="0.75" header="0.3" footer="0.3"/>
  <pageSetup paperSize="9" scale="96" fitToHeight="0" orientation="portrait" r:id="rId1"/>
  <headerFooter>
    <oddFooter>&amp;R&amp;P/&amp;N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61E88-90D0-4477-AD62-7C443D89496E}">
  <sheetPr>
    <tabColor theme="0" tint="-0.14999847407452621"/>
    <pageSetUpPr fitToPage="1"/>
  </sheetPr>
  <dimension ref="A1:F47"/>
  <sheetViews>
    <sheetView showGridLines="0" zoomScale="110" zoomScaleNormal="110" zoomScaleSheetLayoutView="100" workbookViewId="0">
      <pane xSplit="3" topLeftCell="D1" activePane="topRight" state="frozen"/>
      <selection activeCell="B25" sqref="B25"/>
      <selection pane="topRight" activeCell="F5" sqref="F5"/>
    </sheetView>
  </sheetViews>
  <sheetFormatPr defaultColWidth="9" defaultRowHeight="14.5" x14ac:dyDescent="0.35"/>
  <cols>
    <col min="1" max="1" width="7.1796875" style="4" customWidth="1"/>
    <col min="2" max="2" width="50.54296875" style="32" customWidth="1"/>
    <col min="3" max="3" width="8.54296875" style="33" customWidth="1"/>
    <col min="4" max="4" width="8.54296875" style="4" customWidth="1"/>
    <col min="5" max="5" width="13.54296875" style="6" customWidth="1"/>
    <col min="6" max="6" width="13.26953125" style="6" customWidth="1"/>
    <col min="7" max="16384" width="9" style="3"/>
  </cols>
  <sheetData>
    <row r="1" spans="1:6" ht="25" customHeight="1" x14ac:dyDescent="0.35">
      <c r="A1" s="83" t="s">
        <v>56</v>
      </c>
      <c r="B1" s="83"/>
      <c r="C1" s="83"/>
      <c r="D1" s="83"/>
      <c r="E1" s="83"/>
      <c r="F1" s="83"/>
    </row>
    <row r="2" spans="1:6" s="4" customFormat="1" ht="25" customHeight="1" x14ac:dyDescent="0.35">
      <c r="A2" s="35" t="s">
        <v>0</v>
      </c>
      <c r="B2" s="36" t="s">
        <v>1</v>
      </c>
      <c r="C2" s="35" t="s">
        <v>3</v>
      </c>
      <c r="D2" s="37" t="s">
        <v>2</v>
      </c>
      <c r="E2" s="38" t="s">
        <v>23</v>
      </c>
      <c r="F2" s="38" t="s">
        <v>35</v>
      </c>
    </row>
    <row r="3" spans="1:6" x14ac:dyDescent="0.35">
      <c r="A3" s="46"/>
      <c r="B3" s="45"/>
      <c r="C3" s="47"/>
      <c r="D3" s="42"/>
      <c r="E3" s="48"/>
      <c r="F3" s="48"/>
    </row>
    <row r="4" spans="1:6" x14ac:dyDescent="0.35">
      <c r="A4" s="46"/>
      <c r="B4" s="65" t="s">
        <v>42</v>
      </c>
      <c r="C4" s="47"/>
      <c r="D4" s="42"/>
      <c r="E4" s="48"/>
      <c r="F4" s="48"/>
    </row>
    <row r="5" spans="1:6" ht="58" x14ac:dyDescent="0.35">
      <c r="A5" s="46"/>
      <c r="B5" s="45" t="s">
        <v>43</v>
      </c>
      <c r="C5" s="47"/>
      <c r="D5" s="42"/>
      <c r="E5" s="48"/>
      <c r="F5" s="48"/>
    </row>
    <row r="6" spans="1:6" x14ac:dyDescent="0.35">
      <c r="A6" s="46"/>
      <c r="B6" s="45"/>
      <c r="C6" s="47"/>
      <c r="D6" s="42"/>
      <c r="E6" s="48"/>
      <c r="F6" s="48"/>
    </row>
    <row r="7" spans="1:6" x14ac:dyDescent="0.35">
      <c r="A7" s="46" t="s">
        <v>156</v>
      </c>
      <c r="B7" s="45" t="s">
        <v>44</v>
      </c>
      <c r="C7" s="47" t="s">
        <v>4</v>
      </c>
      <c r="D7" s="47">
        <f>30+12+27</f>
        <v>69</v>
      </c>
      <c r="E7" s="48"/>
      <c r="F7" s="48">
        <f>Table335[[#This Row],[UNIT PRICE]]*Table335[[#This Row],[QTY]]</f>
        <v>0</v>
      </c>
    </row>
    <row r="8" spans="1:6" x14ac:dyDescent="0.35">
      <c r="A8" s="46" t="s">
        <v>157</v>
      </c>
      <c r="B8" s="45" t="s">
        <v>45</v>
      </c>
      <c r="C8" s="47" t="s">
        <v>4</v>
      </c>
      <c r="D8" s="47">
        <f>30+9+4</f>
        <v>43</v>
      </c>
      <c r="E8" s="48"/>
      <c r="F8" s="48">
        <f>Table335[[#This Row],[UNIT PRICE]]*Table335[[#This Row],[QTY]]</f>
        <v>0</v>
      </c>
    </row>
    <row r="9" spans="1:6" x14ac:dyDescent="0.35">
      <c r="A9" s="46" t="s">
        <v>158</v>
      </c>
      <c r="B9" s="45" t="s">
        <v>58</v>
      </c>
      <c r="C9" s="47" t="s">
        <v>4</v>
      </c>
      <c r="D9" s="47">
        <v>66</v>
      </c>
      <c r="E9" s="48"/>
      <c r="F9" s="48">
        <f>Table335[[#This Row],[UNIT PRICE]]*Table335[[#This Row],[QTY]]</f>
        <v>0</v>
      </c>
    </row>
    <row r="10" spans="1:6" x14ac:dyDescent="0.35">
      <c r="A10" s="46" t="s">
        <v>159</v>
      </c>
      <c r="B10" s="45" t="s">
        <v>67</v>
      </c>
      <c r="C10" s="47" t="s">
        <v>4</v>
      </c>
      <c r="D10" s="47">
        <v>18</v>
      </c>
      <c r="E10" s="48"/>
      <c r="F10" s="48">
        <f>Table335[[#This Row],[UNIT PRICE]]*Table335[[#This Row],[QTY]]</f>
        <v>0</v>
      </c>
    </row>
    <row r="11" spans="1:6" x14ac:dyDescent="0.35">
      <c r="A11" s="46" t="s">
        <v>160</v>
      </c>
      <c r="B11" s="45" t="s">
        <v>101</v>
      </c>
      <c r="C11" s="47" t="s">
        <v>4</v>
      </c>
      <c r="D11" s="47">
        <v>3</v>
      </c>
      <c r="E11" s="48"/>
      <c r="F11" s="48">
        <f>Table335[[#This Row],[UNIT PRICE]]*Table335[[#This Row],[QTY]]</f>
        <v>0</v>
      </c>
    </row>
    <row r="12" spans="1:6" x14ac:dyDescent="0.35">
      <c r="A12" s="46" t="s">
        <v>161</v>
      </c>
      <c r="B12" s="45" t="s">
        <v>46</v>
      </c>
      <c r="C12" s="47" t="s">
        <v>4</v>
      </c>
      <c r="D12" s="47">
        <v>1</v>
      </c>
      <c r="E12" s="48"/>
      <c r="F12" s="48">
        <f>Table335[[#This Row],[UNIT PRICE]]*Table335[[#This Row],[QTY]]</f>
        <v>0</v>
      </c>
    </row>
    <row r="13" spans="1:6" x14ac:dyDescent="0.35">
      <c r="A13" s="46" t="s">
        <v>162</v>
      </c>
      <c r="B13" s="45" t="s">
        <v>103</v>
      </c>
      <c r="C13" s="47" t="s">
        <v>4</v>
      </c>
      <c r="D13" s="47">
        <v>9</v>
      </c>
      <c r="E13" s="48"/>
      <c r="F13" s="48">
        <f>Table335[[#This Row],[UNIT PRICE]]*Table335[[#This Row],[QTY]]</f>
        <v>0</v>
      </c>
    </row>
    <row r="14" spans="1:6" x14ac:dyDescent="0.35">
      <c r="A14" s="46" t="s">
        <v>163</v>
      </c>
      <c r="B14" s="45" t="s">
        <v>104</v>
      </c>
      <c r="C14" s="47" t="s">
        <v>4</v>
      </c>
      <c r="D14" s="42">
        <v>3</v>
      </c>
      <c r="E14" s="48"/>
      <c r="F14" s="48">
        <f>Table335[[#This Row],[UNIT PRICE]]*Table335[[#This Row],[QTY]]</f>
        <v>0</v>
      </c>
    </row>
    <row r="15" spans="1:6" x14ac:dyDescent="0.35">
      <c r="A15" s="46" t="s">
        <v>164</v>
      </c>
      <c r="B15" s="45" t="s">
        <v>105</v>
      </c>
      <c r="C15" s="47" t="s">
        <v>4</v>
      </c>
      <c r="D15" s="42">
        <v>5</v>
      </c>
      <c r="E15" s="48"/>
      <c r="F15" s="48">
        <f>Table335[[#This Row],[UNIT PRICE]]*Table335[[#This Row],[QTY]]</f>
        <v>0</v>
      </c>
    </row>
    <row r="16" spans="1:6" x14ac:dyDescent="0.35">
      <c r="A16" s="46" t="s">
        <v>198</v>
      </c>
      <c r="B16" s="45" t="s">
        <v>106</v>
      </c>
      <c r="C16" s="47" t="s">
        <v>4</v>
      </c>
      <c r="D16" s="42">
        <v>1</v>
      </c>
      <c r="E16" s="48"/>
      <c r="F16" s="48">
        <f>Table335[[#This Row],[UNIT PRICE]]*Table335[[#This Row],[QTY]]</f>
        <v>0</v>
      </c>
    </row>
    <row r="17" spans="1:6" x14ac:dyDescent="0.35">
      <c r="A17" s="46" t="s">
        <v>199</v>
      </c>
      <c r="B17" s="45" t="s">
        <v>107</v>
      </c>
      <c r="C17" s="47" t="s">
        <v>4</v>
      </c>
      <c r="D17" s="42">
        <v>1</v>
      </c>
      <c r="E17" s="48"/>
      <c r="F17" s="48">
        <f>Table335[[#This Row],[UNIT PRICE]]*Table335[[#This Row],[QTY]]</f>
        <v>0</v>
      </c>
    </row>
    <row r="18" spans="1:6" x14ac:dyDescent="0.35">
      <c r="A18" s="46"/>
      <c r="B18" s="45"/>
      <c r="C18" s="47"/>
      <c r="D18" s="42"/>
      <c r="E18" s="48"/>
      <c r="F18" s="48"/>
    </row>
    <row r="19" spans="1:6" x14ac:dyDescent="0.35">
      <c r="A19" s="46"/>
      <c r="B19" s="65" t="s">
        <v>17</v>
      </c>
      <c r="C19" s="47"/>
      <c r="D19" s="42"/>
      <c r="E19" s="48"/>
      <c r="F19" s="48"/>
    </row>
    <row r="20" spans="1:6" ht="29" x14ac:dyDescent="0.35">
      <c r="A20" s="46"/>
      <c r="B20" s="45" t="s">
        <v>47</v>
      </c>
      <c r="C20" s="47"/>
      <c r="D20" s="42"/>
      <c r="E20" s="48"/>
      <c r="F20" s="48"/>
    </row>
    <row r="21" spans="1:6" x14ac:dyDescent="0.35">
      <c r="A21" s="46"/>
      <c r="B21" s="45"/>
      <c r="C21" s="47"/>
      <c r="D21" s="42"/>
      <c r="E21" s="48"/>
      <c r="F21" s="48"/>
    </row>
    <row r="22" spans="1:6" ht="43.5" x14ac:dyDescent="0.35">
      <c r="A22" s="46" t="s">
        <v>165</v>
      </c>
      <c r="B22" s="45" t="s">
        <v>153</v>
      </c>
      <c r="C22" s="47" t="s">
        <v>4</v>
      </c>
      <c r="D22" s="47">
        <f>23+12</f>
        <v>35</v>
      </c>
      <c r="E22" s="48"/>
      <c r="F22" s="48">
        <f>Table335[[#This Row],[UNIT PRICE]]*Table335[[#This Row],[QTY]]</f>
        <v>0</v>
      </c>
    </row>
    <row r="23" spans="1:6" ht="29" x14ac:dyDescent="0.35">
      <c r="A23" s="46" t="s">
        <v>200</v>
      </c>
      <c r="B23" s="45" t="s">
        <v>154</v>
      </c>
      <c r="C23" s="47" t="s">
        <v>4</v>
      </c>
      <c r="D23" s="47">
        <f>7+27</f>
        <v>34</v>
      </c>
      <c r="E23" s="48"/>
      <c r="F23" s="48">
        <f>Table335[[#This Row],[UNIT PRICE]]*Table335[[#This Row],[QTY]]</f>
        <v>0</v>
      </c>
    </row>
    <row r="24" spans="1:6" ht="29" x14ac:dyDescent="0.35">
      <c r="A24" s="46" t="s">
        <v>201</v>
      </c>
      <c r="B24" s="45" t="s">
        <v>151</v>
      </c>
      <c r="C24" s="47" t="s">
        <v>4</v>
      </c>
      <c r="D24" s="47">
        <f>15+9</f>
        <v>24</v>
      </c>
      <c r="E24" s="48"/>
      <c r="F24" s="48">
        <f>Table335[[#This Row],[UNIT PRICE]]*Table335[[#This Row],[QTY]]</f>
        <v>0</v>
      </c>
    </row>
    <row r="25" spans="1:6" ht="29" x14ac:dyDescent="0.35">
      <c r="A25" s="46" t="s">
        <v>202</v>
      </c>
      <c r="B25" s="45" t="s">
        <v>148</v>
      </c>
      <c r="C25" s="47" t="s">
        <v>4</v>
      </c>
      <c r="D25" s="47">
        <f>15+4</f>
        <v>19</v>
      </c>
      <c r="E25" s="48"/>
      <c r="F25" s="48">
        <f>Table335[[#This Row],[UNIT PRICE]]*Table335[[#This Row],[QTY]]</f>
        <v>0</v>
      </c>
    </row>
    <row r="26" spans="1:6" ht="29" x14ac:dyDescent="0.35">
      <c r="A26" s="46" t="s">
        <v>203</v>
      </c>
      <c r="B26" s="45" t="s">
        <v>152</v>
      </c>
      <c r="C26" s="47" t="s">
        <v>4</v>
      </c>
      <c r="D26" s="47">
        <v>66</v>
      </c>
      <c r="E26" s="48"/>
      <c r="F26" s="48">
        <f>Table335[[#This Row],[UNIT PRICE]]*Table335[[#This Row],[QTY]]</f>
        <v>0</v>
      </c>
    </row>
    <row r="27" spans="1:6" ht="29" x14ac:dyDescent="0.35">
      <c r="A27" s="46" t="s">
        <v>204</v>
      </c>
      <c r="B27" s="45" t="s">
        <v>155</v>
      </c>
      <c r="C27" s="47" t="s">
        <v>4</v>
      </c>
      <c r="D27" s="49">
        <v>18</v>
      </c>
      <c r="E27" s="51"/>
      <c r="F27" s="48">
        <f>Table335[[#This Row],[UNIT PRICE]]*Table335[[#This Row],[QTY]]</f>
        <v>0</v>
      </c>
    </row>
    <row r="28" spans="1:6" x14ac:dyDescent="0.35">
      <c r="A28" s="60"/>
      <c r="B28" s="39"/>
      <c r="C28" s="49"/>
      <c r="D28" s="50"/>
      <c r="E28" s="51"/>
      <c r="F28" s="48"/>
    </row>
    <row r="29" spans="1:6" x14ac:dyDescent="0.35">
      <c r="A29" s="60"/>
      <c r="B29" s="44" t="s">
        <v>48</v>
      </c>
      <c r="C29" s="49"/>
      <c r="D29" s="50"/>
      <c r="E29" s="51"/>
      <c r="F29" s="48"/>
    </row>
    <row r="30" spans="1:6" ht="58" x14ac:dyDescent="0.35">
      <c r="A30" s="60"/>
      <c r="B30" s="39" t="s">
        <v>49</v>
      </c>
      <c r="C30" s="49"/>
      <c r="D30" s="50"/>
      <c r="E30" s="51"/>
      <c r="F30" s="48"/>
    </row>
    <row r="31" spans="1:6" x14ac:dyDescent="0.35">
      <c r="A31" s="41"/>
      <c r="B31" s="45"/>
      <c r="C31" s="47"/>
      <c r="D31" s="41"/>
      <c r="E31" s="48"/>
      <c r="F31" s="48" t="str">
        <f t="shared" ref="F31" si="0">IF(C31&lt;&gt;0,C31*E31,"")</f>
        <v/>
      </c>
    </row>
    <row r="32" spans="1:6" x14ac:dyDescent="0.35">
      <c r="A32" s="62" t="s">
        <v>166</v>
      </c>
      <c r="B32" s="63" t="s">
        <v>149</v>
      </c>
      <c r="C32" s="62"/>
      <c r="D32" s="62"/>
      <c r="E32" s="64"/>
      <c r="F32" s="64"/>
    </row>
    <row r="33" spans="1:6" x14ac:dyDescent="0.35">
      <c r="A33" s="62" t="s">
        <v>167</v>
      </c>
      <c r="B33" s="63" t="s">
        <v>50</v>
      </c>
      <c r="C33" s="47" t="s">
        <v>4</v>
      </c>
      <c r="D33" s="62">
        <v>20</v>
      </c>
      <c r="E33" s="64"/>
      <c r="F33" s="48">
        <f>Table335[[#This Row],[UNIT PRICE]]*Table335[[#This Row],[QTY]]</f>
        <v>0</v>
      </c>
    </row>
    <row r="34" spans="1:6" x14ac:dyDescent="0.35">
      <c r="A34" s="62" t="s">
        <v>168</v>
      </c>
      <c r="B34" s="63" t="s">
        <v>102</v>
      </c>
      <c r="C34" s="47" t="s">
        <v>4</v>
      </c>
      <c r="D34" s="62">
        <v>4</v>
      </c>
      <c r="E34" s="64"/>
      <c r="F34" s="48">
        <f>Table335[[#This Row],[UNIT PRICE]]*Table335[[#This Row],[QTY]]</f>
        <v>0</v>
      </c>
    </row>
    <row r="35" spans="1:6" x14ac:dyDescent="0.35">
      <c r="A35" s="62" t="s">
        <v>169</v>
      </c>
      <c r="B35" s="63" t="s">
        <v>57</v>
      </c>
      <c r="C35" s="47" t="s">
        <v>4</v>
      </c>
      <c r="D35" s="62">
        <v>24</v>
      </c>
      <c r="E35" s="64"/>
      <c r="F35" s="48">
        <f>Table335[[#This Row],[UNIT PRICE]]*Table335[[#This Row],[QTY]]</f>
        <v>0</v>
      </c>
    </row>
    <row r="36" spans="1:6" x14ac:dyDescent="0.35">
      <c r="A36" s="62"/>
      <c r="B36" s="63"/>
      <c r="C36" s="62"/>
      <c r="D36" s="62"/>
      <c r="E36" s="64"/>
      <c r="F36" s="64"/>
    </row>
    <row r="37" spans="1:6" x14ac:dyDescent="0.35">
      <c r="A37" s="62" t="s">
        <v>170</v>
      </c>
      <c r="B37" s="63" t="s">
        <v>150</v>
      </c>
      <c r="C37" s="62"/>
      <c r="D37" s="62"/>
      <c r="E37" s="64"/>
      <c r="F37" s="64"/>
    </row>
    <row r="38" spans="1:6" x14ac:dyDescent="0.35">
      <c r="A38" s="62" t="s">
        <v>171</v>
      </c>
      <c r="B38" s="63" t="s">
        <v>51</v>
      </c>
      <c r="C38" s="47" t="s">
        <v>4</v>
      </c>
      <c r="D38" s="62">
        <v>40</v>
      </c>
      <c r="E38" s="64"/>
      <c r="F38" s="48">
        <f>Table335[[#This Row],[UNIT PRICE]]*Table335[[#This Row],[QTY]]</f>
        <v>0</v>
      </c>
    </row>
    <row r="39" spans="1:6" x14ac:dyDescent="0.35">
      <c r="A39" s="62" t="s">
        <v>172</v>
      </c>
      <c r="B39" s="63" t="s">
        <v>52</v>
      </c>
      <c r="C39" s="47" t="s">
        <v>4</v>
      </c>
      <c r="D39" s="62">
        <v>15</v>
      </c>
      <c r="E39" s="64"/>
      <c r="F39" s="48">
        <f>Table335[[#This Row],[UNIT PRICE]]*Table335[[#This Row],[QTY]]</f>
        <v>0</v>
      </c>
    </row>
    <row r="40" spans="1:6" x14ac:dyDescent="0.35">
      <c r="A40" s="62" t="s">
        <v>173</v>
      </c>
      <c r="B40" s="63" t="s">
        <v>53</v>
      </c>
      <c r="C40" s="47" t="s">
        <v>4</v>
      </c>
      <c r="D40" s="62">
        <v>20</v>
      </c>
      <c r="E40" s="64"/>
      <c r="F40" s="48">
        <f>Table335[[#This Row],[UNIT PRICE]]*Table335[[#This Row],[QTY]]</f>
        <v>0</v>
      </c>
    </row>
    <row r="41" spans="1:6" x14ac:dyDescent="0.35">
      <c r="A41" s="62"/>
      <c r="B41" s="63"/>
      <c r="C41" s="62"/>
      <c r="D41" s="62"/>
      <c r="E41" s="64"/>
      <c r="F41" s="64"/>
    </row>
    <row r="42" spans="1:6" x14ac:dyDescent="0.35">
      <c r="A42" s="62"/>
      <c r="B42" s="66" t="s">
        <v>54</v>
      </c>
      <c r="C42" s="62"/>
      <c r="D42" s="62"/>
      <c r="E42" s="64"/>
      <c r="F42" s="64"/>
    </row>
    <row r="43" spans="1:6" ht="72.5" x14ac:dyDescent="0.35">
      <c r="A43" s="62"/>
      <c r="B43" s="63" t="s">
        <v>55</v>
      </c>
      <c r="C43" s="62"/>
      <c r="D43" s="62"/>
      <c r="E43" s="64"/>
      <c r="F43" s="64"/>
    </row>
    <row r="44" spans="1:6" x14ac:dyDescent="0.35">
      <c r="A44" s="62" t="s">
        <v>179</v>
      </c>
      <c r="B44" s="63" t="s">
        <v>113</v>
      </c>
      <c r="C44" s="47" t="s">
        <v>4</v>
      </c>
      <c r="D44" s="62">
        <v>2</v>
      </c>
      <c r="E44" s="64"/>
      <c r="F44" s="48">
        <f>Table335[[#This Row],[UNIT PRICE]]*Table335[[#This Row],[QTY]]</f>
        <v>0</v>
      </c>
    </row>
    <row r="45" spans="1:6" x14ac:dyDescent="0.35">
      <c r="A45" s="62" t="s">
        <v>180</v>
      </c>
      <c r="B45" s="63" t="s">
        <v>110</v>
      </c>
      <c r="C45" s="47" t="s">
        <v>4</v>
      </c>
      <c r="D45" s="62">
        <v>60</v>
      </c>
      <c r="E45" s="64"/>
      <c r="F45" s="48">
        <f>Table335[[#This Row],[UNIT PRICE]]*Table335[[#This Row],[QTY]]</f>
        <v>0</v>
      </c>
    </row>
    <row r="46" spans="1:6" x14ac:dyDescent="0.35">
      <c r="A46" s="62"/>
      <c r="B46" s="63"/>
      <c r="C46" s="62"/>
      <c r="D46" s="62"/>
      <c r="E46" s="64"/>
      <c r="F46" s="64"/>
    </row>
    <row r="47" spans="1:6" x14ac:dyDescent="0.35">
      <c r="A47" t="s">
        <v>36</v>
      </c>
      <c r="B47"/>
      <c r="C47"/>
      <c r="D47"/>
      <c r="E47"/>
      <c r="F47" s="31">
        <f>SUBTOTAL(109,Table335[TOTAL USD])</f>
        <v>0</v>
      </c>
    </row>
  </sheetData>
  <mergeCells count="1">
    <mergeCell ref="A1:F1"/>
  </mergeCells>
  <phoneticPr fontId="15" type="noConversion"/>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TOTAL</vt:lpstr>
      <vt:lpstr>Electrical</vt:lpstr>
      <vt:lpstr>Solar</vt:lpstr>
      <vt:lpstr>UPS</vt:lpstr>
      <vt:lpstr>Lighting</vt:lpstr>
      <vt:lpstr>TOTAL!Print_Area</vt:lpstr>
      <vt:lpstr>Electrical!Print_Titles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ZIAD BAAKLINI</dc:creator>
  <cp:lastModifiedBy>SALIM SOUEIDI</cp:lastModifiedBy>
  <cp:lastPrinted>2024-03-15T07:54:59Z</cp:lastPrinted>
  <dcterms:created xsi:type="dcterms:W3CDTF">2012-03-20T17:21:46Z</dcterms:created>
  <dcterms:modified xsi:type="dcterms:W3CDTF">2024-09-09T06:58:56Z</dcterms:modified>
</cp:coreProperties>
</file>